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ebpgroup.sharepoint.com/sites/CH_WGR_ProKilowatt_Allgemein/Freigegebene Dokumente/General/03_Kommunikation und Marketing/01_Website/2026_Webseiten_Efficiency+/09_Excel-Tools/"/>
    </mc:Choice>
  </mc:AlternateContent>
  <xr:revisionPtr revIDLastSave="1253" documentId="8_{791C71FC-5FA7-45A5-A373-4687B95F49A6}" xr6:coauthVersionLast="47" xr6:coauthVersionMax="47" xr10:uidLastSave="{2FB367E0-D171-4AD2-87B4-5D24C776D559}"/>
  <workbookProtection workbookAlgorithmName="SHA-512" workbookHashValue="TrJAzG4NCcp1iARj7801ToWkr8/A+T4hztXNQmroK7QV2PeoRb99tnastsx8vAuaFlux8s4CNSQ6pr4MZQODvA==" workbookSaltValue="razxS73tlZ8TQeZyzwl0UA==" workbookSpinCount="100000" lockStructure="1"/>
  <bookViews>
    <workbookView xWindow="28680" yWindow="-120" windowWidth="38640" windowHeight="21120" tabRatio="841" firstSheet="1" activeTab="2" xr2:uid="{00000000-000D-0000-FFFF-FFFF00000000}"/>
  </bookViews>
  <sheets>
    <sheet name="Monitoringliste" sheetId="13" state="hidden" r:id="rId1"/>
    <sheet name="Förderbedingungen" sheetId="17" r:id="rId2"/>
    <sheet name="Allgemeine Angaben" sheetId="2" r:id="rId3"/>
    <sheet name="Berechnungen" sheetId="15" r:id="rId4"/>
    <sheet name="Beispiel" sheetId="1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 a="1"/>
  <c r="C41" i="2" s="1"/>
  <c r="K37" i="18"/>
  <c r="M37" i="18" s="1"/>
  <c r="K25" i="18"/>
  <c r="L25" i="18" s="1"/>
  <c r="M25" i="18" s="1"/>
  <c r="AF5" i="13"/>
  <c r="T5" i="13"/>
  <c r="S5" i="13"/>
  <c r="R5" i="13"/>
  <c r="J37" i="18" l="1"/>
  <c r="H37" i="18"/>
  <c r="E18" i="18"/>
  <c r="I44" i="18"/>
  <c r="H44" i="18"/>
  <c r="J44" i="18" s="1"/>
  <c r="E44" i="18"/>
  <c r="K44" i="18" s="1"/>
  <c r="M44" i="18" s="1"/>
  <c r="I43" i="18"/>
  <c r="H43" i="18"/>
  <c r="J43" i="18" s="1"/>
  <c r="E43" i="18"/>
  <c r="K43" i="18" s="1"/>
  <c r="J42" i="18"/>
  <c r="I42" i="18"/>
  <c r="H42" i="18"/>
  <c r="E42" i="18"/>
  <c r="K42" i="18" s="1"/>
  <c r="M42" i="18" s="1"/>
  <c r="I41" i="18"/>
  <c r="H41" i="18"/>
  <c r="J41" i="18" s="1"/>
  <c r="E41" i="18"/>
  <c r="K41" i="18" s="1"/>
  <c r="J40" i="18"/>
  <c r="I40" i="18"/>
  <c r="H40" i="18"/>
  <c r="E40" i="18"/>
  <c r="K40" i="18" s="1"/>
  <c r="M40" i="18" s="1"/>
  <c r="I39" i="18"/>
  <c r="H39" i="18"/>
  <c r="J39" i="18" s="1"/>
  <c r="E39" i="18"/>
  <c r="K39" i="18" s="1"/>
  <c r="M39" i="18" s="1"/>
  <c r="J38" i="18"/>
  <c r="I38" i="18"/>
  <c r="H38" i="18"/>
  <c r="E38" i="18"/>
  <c r="K38" i="18" s="1"/>
  <c r="M38" i="18" s="1"/>
  <c r="I37" i="18"/>
  <c r="E37" i="18"/>
  <c r="K32" i="18"/>
  <c r="L32" i="18" s="1"/>
  <c r="J32" i="18"/>
  <c r="K31" i="18"/>
  <c r="L31" i="18" s="1"/>
  <c r="J31" i="18"/>
  <c r="K30" i="18"/>
  <c r="L30" i="18" s="1"/>
  <c r="M30" i="18" s="1"/>
  <c r="J30" i="18"/>
  <c r="K29" i="18"/>
  <c r="L29" i="18" s="1"/>
  <c r="J29" i="18"/>
  <c r="K28" i="18"/>
  <c r="L28" i="18" s="1"/>
  <c r="J28" i="18"/>
  <c r="K27" i="18"/>
  <c r="L27" i="18" s="1"/>
  <c r="J27" i="18"/>
  <c r="K26" i="18"/>
  <c r="L26" i="18" s="1"/>
  <c r="J26" i="18"/>
  <c r="J25" i="18"/>
  <c r="B18" i="18"/>
  <c r="AL5" i="13"/>
  <c r="M29" i="18" l="1"/>
  <c r="M28" i="18"/>
  <c r="M31" i="18"/>
  <c r="M32" i="18"/>
  <c r="M27" i="18"/>
  <c r="M26" i="18"/>
  <c r="M41" i="18"/>
  <c r="M43" i="18"/>
  <c r="J41" i="15"/>
  <c r="J43" i="15"/>
  <c r="J44" i="15"/>
  <c r="J29" i="15"/>
  <c r="J26" i="15"/>
  <c r="H42" i="15"/>
  <c r="J42" i="15" s="1"/>
  <c r="H45" i="15"/>
  <c r="J45" i="15" s="1"/>
  <c r="H44" i="15"/>
  <c r="H43" i="15"/>
  <c r="H41" i="15"/>
  <c r="H40" i="15"/>
  <c r="J40" i="15" s="1"/>
  <c r="H39" i="15"/>
  <c r="J39" i="15" s="1"/>
  <c r="H38" i="15"/>
  <c r="J38" i="15" s="1"/>
  <c r="K42" i="15"/>
  <c r="E45" i="15"/>
  <c r="K45" i="15" s="1"/>
  <c r="E44" i="15"/>
  <c r="E43" i="15"/>
  <c r="K43" i="15" s="1"/>
  <c r="E42" i="15"/>
  <c r="E41" i="15"/>
  <c r="K41" i="15" s="1"/>
  <c r="E40" i="15"/>
  <c r="E39" i="15"/>
  <c r="E38" i="15"/>
  <c r="K33" i="15"/>
  <c r="K27" i="15"/>
  <c r="K28" i="15"/>
  <c r="K29" i="15"/>
  <c r="K30" i="15"/>
  <c r="K31" i="15"/>
  <c r="K32" i="15"/>
  <c r="K26" i="15"/>
  <c r="I45" i="15"/>
  <c r="I44" i="15"/>
  <c r="I43" i="15"/>
  <c r="I42" i="15"/>
  <c r="J33" i="15"/>
  <c r="J32" i="15"/>
  <c r="J31" i="15"/>
  <c r="J30" i="15"/>
  <c r="I38" i="15"/>
  <c r="I39" i="15"/>
  <c r="I40" i="15"/>
  <c r="I41" i="15"/>
  <c r="M43" i="15" l="1"/>
  <c r="E49" i="18"/>
  <c r="K44" i="15"/>
  <c r="M44" i="15" s="1"/>
  <c r="E50" i="18"/>
  <c r="K39" i="15"/>
  <c r="K38" i="15"/>
  <c r="M38" i="15" s="1"/>
  <c r="K40" i="15"/>
  <c r="M40" i="15" s="1"/>
  <c r="M42" i="15"/>
  <c r="L31" i="15"/>
  <c r="L32" i="15"/>
  <c r="L33" i="15"/>
  <c r="L30" i="15"/>
  <c r="M45" i="15"/>
  <c r="M41" i="15"/>
  <c r="E48" i="18" l="1"/>
  <c r="E56" i="18" s="1"/>
  <c r="E55" i="18" s="1"/>
  <c r="E51" i="18"/>
  <c r="M39" i="15"/>
  <c r="E19" i="15"/>
  <c r="B19" i="15"/>
  <c r="J27" i="15"/>
  <c r="J28" i="15"/>
  <c r="E53" i="18" l="1"/>
  <c r="E54" i="18" s="1"/>
  <c r="M31" i="15"/>
  <c r="M32" i="15"/>
  <c r="M33" i="15"/>
  <c r="M30" i="15"/>
  <c r="L29" i="15"/>
  <c r="M29" i="15" s="1"/>
  <c r="L26" i="15"/>
  <c r="M26" i="15" s="1"/>
  <c r="L28" i="15"/>
  <c r="M28" i="15" s="1"/>
  <c r="L27" i="15"/>
  <c r="M27" i="15" s="1"/>
  <c r="E51" i="15" l="1"/>
  <c r="AH5" i="13" s="1"/>
  <c r="E50" i="15"/>
  <c r="AG5" i="13" s="1"/>
  <c r="Z5" i="13"/>
  <c r="Y5" i="13"/>
  <c r="V5" i="13"/>
  <c r="AC5" i="13" s="1"/>
  <c r="U5" i="13"/>
  <c r="Q5" i="13"/>
  <c r="P5" i="13"/>
  <c r="N5" i="13"/>
  <c r="J5" i="13"/>
  <c r="I5" i="13"/>
  <c r="H5" i="13"/>
  <c r="G5" i="13"/>
  <c r="F5" i="13"/>
  <c r="C5" i="13"/>
  <c r="E49" i="15" l="1"/>
  <c r="E52" i="15"/>
  <c r="AJ5" i="13" s="1"/>
  <c r="E54" i="15" l="1"/>
  <c r="AI5" i="13"/>
  <c r="AK5" i="13" s="1"/>
  <c r="E57" i="15"/>
  <c r="C37" i="2"/>
  <c r="C38" i="2"/>
  <c r="E56" i="15" l="1"/>
  <c r="AN5" i="13" s="1"/>
  <c r="AM5" i="13"/>
  <c r="E55" i="15"/>
  <c r="AO5" i="13"/>
  <c r="C40" i="2"/>
  <c r="C44" i="2"/>
  <c r="H44" i="2"/>
  <c r="C42" i="2" l="1"/>
  <c r="AP5" i="13"/>
  <c r="C45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<sst xmlns="http://schemas.openxmlformats.org/spreadsheetml/2006/main" count="304" uniqueCount="146">
  <si>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</si>
  <si>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</si>
  <si>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</si>
  <si>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</si>
  <si>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</si>
  <si>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</si>
  <si>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</si>
  <si>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</si>
  <si>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</si>
  <si>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</si>
  <si>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</si>
  <si>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</si>
  <si>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</si>
  <si>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</si>
  <si>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</si>
  <si>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</si>
  <si>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</si>
  <si>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</si>
  <si>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</si>
  <si>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</si>
  <si>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</si>
  <si>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</si>
  <si>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</si>
  <si>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</si>
  <si>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</si>
  <si>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</si>
  <si>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</si>
  <si>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</si>
  <si>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</si>
  <si>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</si>
  <si>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</si>
  <si>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</si>
  <si>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</si>
  <si>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</si>
  <si>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</si>
  <si>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</si>
  <si>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</si>
  <si>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Hersteller</t>
  </si>
  <si>
    <t>Typ der Massnahme</t>
  </si>
  <si>
    <t>Erfüllung der Kriterien</t>
  </si>
  <si>
    <t>Alter der Anlage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</si>
  <si>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</si>
  <si>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</si>
  <si>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</si>
  <si>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</si>
  <si>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</si>
  <si>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</si>
  <si>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</si>
  <si>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</si>
  <si>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Ja</t>
  </si>
  <si>
    <t>Förderbedingungen</t>
  </si>
  <si>
    <r>
      <t xml:space="preserve">Förderberechtigt sind die folenden zwei Massnahmen:
</t>
    </r>
    <r>
      <rPr>
        <i/>
        <sz val="10"/>
        <color theme="1"/>
        <rFont val="Arial"/>
        <family val="2"/>
      </rPr>
      <t>- «Direktersatz» für den Direktersatz pneumatischer Aktuatoren durch Elektrische in bestehenden industriellen Anlagen. Die industriellen Anlagen werden dabei nicht ersetzt. 
- «Integrierter Ersatz» für den integrierten Ersatz pneumatischer Aktuatoren durch Elektrische im Rahmen des Gesamtersatzes einer industriellen Anlage.</t>
    </r>
    <r>
      <rPr>
        <b/>
        <sz val="10"/>
        <color theme="1"/>
        <rFont val="Arial"/>
        <family val="2"/>
      </rPr>
      <t xml:space="preserve"> </t>
    </r>
  </si>
  <si>
    <r>
      <t xml:space="preserve">Kriterien für den Direktersatz:
</t>
    </r>
    <r>
      <rPr>
        <i/>
        <sz val="10"/>
        <color theme="1"/>
        <rFont val="Arial"/>
        <family val="2"/>
      </rPr>
      <t xml:space="preserve">- Der neue Aktuator wird elektrisch betrieben.  
- Der neue Aktuator erfüllt mindestens dieselben Prozessanforderungen bezogen auf die Bewegung, die Lastaufnahme und die Taktzeiten. 
- Durch den Ersatz entfällt der bisherige Druckluftverbrauch für diese Funktion vollständig. </t>
    </r>
  </si>
  <si>
    <r>
      <t xml:space="preserve">Kriterien für den integrierten Ersatz:
</t>
    </r>
    <r>
      <rPr>
        <i/>
        <sz val="10"/>
        <color theme="1"/>
        <rFont val="Arial"/>
        <family val="2"/>
      </rPr>
      <t xml:space="preserve">- Eine- oder mehrere pneumatisch ausgeführte Funktionen der Altanlage werden durch elektrisch ausgeführte Funktionen ersetzt. 
</t>
    </r>
    <r>
      <rPr>
        <b/>
        <sz val="10"/>
        <color theme="1"/>
        <rFont val="Arial"/>
        <family val="2"/>
      </rPr>
      <t xml:space="preserve">- </t>
    </r>
    <r>
      <rPr>
        <i/>
        <sz val="10"/>
        <color theme="1"/>
        <rFont val="Arial"/>
        <family val="2"/>
      </rPr>
      <t xml:space="preserve">Die Neuanlage erfüllt mindestens dieselben Prozessanforderungen bezogen auf die Produktionsmenge. 
- Durch den Ersatz entfällt der bisherige Druckluftverbrauch für die betrachtete Funktion vollständig. </t>
    </r>
  </si>
  <si>
    <t>Allgemeine Kriterien:</t>
  </si>
  <si>
    <t xml:space="preserve">Föderberechtigt sind alle industriellen Betriebe in der Schweiz, die Anlagen mit pneumatischen Aktuatoren betreiben. </t>
  </si>
  <si>
    <t xml:space="preserve">Die geltend gemachten Massnahmen dürfen nicht expliziter Bestandteil einer Zielvereinbarung mit dem Kanton, der Energie-Agentur der Wirtschaft (EnAW) oder der Cleantech-Agentur Schweiz (act) sein. </t>
  </si>
  <si>
    <t>Keine Doppelförderung: Es dürfen keine anderweitige Fördergelder vom Kanton oder Bund für die Massnahmen beantragt werden.</t>
  </si>
  <si>
    <t>Die Investitionskosten pro Kunde dürfen 300'000 CHF nicht übersteigen.</t>
  </si>
  <si>
    <t>Die Amortisationszeit (Payback) für eine Massnahme muss grösser 4 Jahre sein.</t>
  </si>
  <si>
    <t>Kontakt:</t>
  </si>
  <si>
    <t>aktuatorwatt@ebp.ch</t>
  </si>
  <si>
    <t>+41 44 395 11 97</t>
  </si>
  <si>
    <t>Wirkungsmodell für den Anlagenersatz bei AktuatorWatt</t>
  </si>
  <si>
    <t>Eingaben erforderlich</t>
  </si>
  <si>
    <t>Keine Eingaben / Resultate</t>
  </si>
  <si>
    <t>Angaben zum Antragsstellenden</t>
  </si>
  <si>
    <t>Antragsstellender</t>
  </si>
  <si>
    <t>Telefonnummer</t>
  </si>
  <si>
    <t>Angaben zum Endkunden</t>
  </si>
  <si>
    <t>Name des Betriebes</t>
  </si>
  <si>
    <t>Adresse des Betriebes (Ort der Massnahmenumsetzung)</t>
  </si>
  <si>
    <t>Strompreis des Betriebes in Rp./kWh</t>
  </si>
  <si>
    <t>Angaben zum Fördermittelempfänger</t>
  </si>
  <si>
    <r>
      <t xml:space="preserve">Fördermittelempfänger
</t>
    </r>
    <r>
      <rPr>
        <sz val="8"/>
        <color rgb="FFFF0000"/>
        <rFont val="Arial"/>
        <family val="2"/>
      </rPr>
      <t>Der Antragsstellende kann anstelle vom Kunden die Fördermittel empfangen, wenn diese nachweisbar auf der Rechnung an den Enkunden abgezogen werden.</t>
    </r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</si>
  <si>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</si>
  <si>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</si>
  <si>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</si>
  <si>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</si>
  <si>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</si>
  <si>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</si>
  <si>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</si>
  <si>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Fr.</t>
  </si>
  <si>
    <t>in % der Investitionskosten</t>
  </si>
  <si>
    <t>Teilnahmebedingungen</t>
  </si>
  <si>
    <t>Mit dem Einreichen des Antrags bestätigt der Antragstellende die Kenntnisnahme und Einhaltung der Förderbedingungen (siehe Blatt "Förderbedingungen")</t>
  </si>
  <si>
    <t>Mit dem Einreichen des Antrags stimmt der Antragstellende zur elektronischen Speicherung und Kommunikation der Informationen zu.</t>
  </si>
  <si>
    <t>Datum:</t>
  </si>
  <si>
    <t>E-Mail an:</t>
  </si>
  <si>
    <t>Telefon:</t>
  </si>
  <si>
    <t>Wirkungsmodell für den Direktersatz von Aktuatoren im Förderprogramm "AktuatorWatt"</t>
  </si>
  <si>
    <t>Allgemeine Angaben</t>
  </si>
  <si>
    <t>Einheit</t>
  </si>
  <si>
    <t>Wert</t>
  </si>
  <si>
    <t>Betriebsstunden der Anlage pro Jahr</t>
  </si>
  <si>
    <t>h/a</t>
  </si>
  <si>
    <t>Alter der Altanlage</t>
  </si>
  <si>
    <t>Total Investitionskosten der Neuanlage inkl. Montage und MwSt</t>
  </si>
  <si>
    <t>Druckluftnetz</t>
  </si>
  <si>
    <t>Systemdruck (p1)</t>
  </si>
  <si>
    <t>bar</t>
  </si>
  <si>
    <t>Druck auf Anlage (p2)</t>
  </si>
  <si>
    <t>Schlauchinnendruchmesser</t>
  </si>
  <si>
    <t>mm</t>
  </si>
  <si>
    <t>Schlauchlänge Ventil - Zylinder</t>
  </si>
  <si>
    <t>Umwandlungskoeffizient</t>
  </si>
  <si>
    <t>kWh/m^3</t>
  </si>
  <si>
    <t>Druckluftverlust durch Leckagen</t>
  </si>
  <si>
    <t>Fördersatz AktuatorWatt</t>
  </si>
  <si>
    <t>CHF/MWh</t>
  </si>
  <si>
    <t>Pneumatische Aktuatoren</t>
  </si>
  <si>
    <t>Ersatz</t>
  </si>
  <si>
    <t>Bezeichnung</t>
  </si>
  <si>
    <t>Hub</t>
  </si>
  <si>
    <t>Zylinderdurchmesser</t>
  </si>
  <si>
    <t>Kolbenstangendurch-messer</t>
  </si>
  <si>
    <t>Takte pro Minute
(Ein-&amp; Ausfahren)</t>
  </si>
  <si>
    <t>Anzahl</t>
  </si>
  <si>
    <t>Takte pro Jahr</t>
  </si>
  <si>
    <t>Druckluftbedarf pro Takt</t>
  </si>
  <si>
    <t>Druckluftbedarf pro Jahr</t>
  </si>
  <si>
    <t>Jährlicher Stromverbrauch</t>
  </si>
  <si>
    <t>1/min</t>
  </si>
  <si>
    <t>T/Jahr</t>
  </si>
  <si>
    <t>mm^3/T</t>
  </si>
  <si>
    <t>m^3/Jahr</t>
  </si>
  <si>
    <t>kWh/Jahr</t>
  </si>
  <si>
    <t>Elektrische Aktuatoren</t>
  </si>
  <si>
    <t>Typ</t>
  </si>
  <si>
    <t>Kraft</t>
  </si>
  <si>
    <t>Wirkungsgrad Elektrozylinder</t>
  </si>
  <si>
    <t>Stromverbrauch pro Takt</t>
  </si>
  <si>
    <t>N</t>
  </si>
  <si>
    <t>Zusammenfassung</t>
  </si>
  <si>
    <t>Stromeinsparung</t>
  </si>
  <si>
    <t>in Prozent</t>
  </si>
  <si>
    <t>Fördersatz CHF / MWh</t>
  </si>
  <si>
    <t>Total Voraussichtliche Förderhöhe</t>
  </si>
  <si>
    <t>in Prozent der Investitionskosten</t>
  </si>
  <si>
    <r>
      <t xml:space="preserve">Payback </t>
    </r>
    <r>
      <rPr>
        <i/>
        <sz val="10"/>
        <color rgb="FFFF0000"/>
        <rFont val="Arial"/>
        <family val="2"/>
      </rPr>
      <t>(muss grösser als 4 Jahre sein)</t>
    </r>
  </si>
  <si>
    <t>Jahre</t>
  </si>
  <si>
    <t>Takt/Jahr</t>
  </si>
  <si>
    <t>mm^3/Takt</t>
  </si>
  <si>
    <t>XYZ</t>
  </si>
  <si>
    <t>ZYX</t>
  </si>
  <si>
    <t>Trapezgewindetrieb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</si>
</sst>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_ ;\-#,##0\ "/>
    <numFmt numFmtId="165" formatCode="#,##0.0_ ;\-#,##0.0\ "/>
    <numFmt numFmtId="166" formatCode="#\'##0.0_ ;\-#\'##0.0\ "/>
    <numFmt numFmtId="167" formatCode="&quot;CHF&quot;\ #,##0.00"/>
    <numFmt numFmtId="168" formatCode="0.0"/>
    <numFmt numFmtId="169" formatCode="&quot;CHF&quot;\ #,##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  <scheme val="minor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</font>
    <font>
      <i/>
      <sz val="10"/>
      <color rgb="FFFF0000"/>
      <name val="Arial"/>
      <family val="2"/>
    </font>
    <font>
      <sz val="8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</cellStyleXfs>
  <cellXfs count="226">
    <xf numFmtId="0" fontId="0" fillId="0" borderId="0" xfId="0"/>
    <xf numFmtId="0" fontId="0" fillId="3" borderId="0" xfId="0" applyFill="1"/>
    <xf numFmtId="0" fontId="2" fillId="3" borderId="0" xfId="0" applyFont="1" applyFill="1"/>
    <xf numFmtId="0" fontId="0" fillId="0" borderId="0" xfId="0" applyProtection="1">
      <protection hidden="1"/>
    </xf>
    <xf numFmtId="164" fontId="2" fillId="3" borderId="0" xfId="1" applyNumberFormat="1" applyFont="1" applyFill="1" applyProtection="1">
      <protection hidden="1"/>
    </xf>
    <xf numFmtId="9" fontId="1" fillId="3" borderId="0" xfId="2" applyFill="1" applyProtection="1">
      <protection hidden="1"/>
    </xf>
    <xf numFmtId="9" fontId="0" fillId="3" borderId="0" xfId="2" applyFont="1" applyFill="1" applyProtection="1">
      <protection hidden="1"/>
    </xf>
    <xf numFmtId="0" fontId="0" fillId="3" borderId="0" xfId="0" applyFill="1" applyProtection="1">
      <protection hidden="1"/>
    </xf>
    <xf numFmtId="0" fontId="3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0" fillId="3" borderId="1" xfId="0" applyFill="1" applyBorder="1" applyAlignment="1" applyProtection="1">
      <alignment horizontal="right" vertical="center" indent="1"/>
      <protection hidden="1"/>
    </xf>
    <xf numFmtId="0" fontId="5" fillId="3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6" fillId="3" borderId="0" xfId="0" quotePrefix="1" applyFont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vertical="center"/>
      <protection hidden="1"/>
    </xf>
    <xf numFmtId="164" fontId="7" fillId="3" borderId="0" xfId="1" applyNumberFormat="1" applyFont="1" applyFill="1" applyProtection="1">
      <protection hidden="1"/>
    </xf>
    <xf numFmtId="0" fontId="1" fillId="3" borderId="0" xfId="1" applyNumberFormat="1" applyFill="1" applyProtection="1">
      <protection hidden="1"/>
    </xf>
    <xf numFmtId="9" fontId="2" fillId="3" borderId="0" xfId="2" applyFont="1" applyFill="1" applyProtection="1">
      <protection hidden="1"/>
    </xf>
    <xf numFmtId="166" fontId="2" fillId="3" borderId="0" xfId="1" applyNumberFormat="1" applyFont="1" applyFill="1" applyProtection="1">
      <protection hidden="1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0" fillId="3" borderId="14" xfId="0" applyFill="1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10" fillId="3" borderId="0" xfId="0" applyFont="1" applyFill="1" applyAlignment="1" applyProtection="1">
      <alignment wrapText="1"/>
      <protection hidden="1"/>
    </xf>
    <xf numFmtId="0" fontId="4" fillId="3" borderId="0" xfId="3" applyFill="1" applyProtection="1">
      <protection hidden="1"/>
    </xf>
    <xf numFmtId="0" fontId="11" fillId="3" borderId="0" xfId="0" applyFont="1" applyFill="1" applyAlignment="1" applyProtection="1">
      <alignment vertical="top" wrapText="1"/>
      <protection hidden="1"/>
    </xf>
    <xf numFmtId="0" fontId="4" fillId="3" borderId="0" xfId="3" quotePrefix="1" applyFill="1" applyAlignment="1" applyProtection="1">
      <alignment horizontal="left" vertical="top" wrapText="1"/>
      <protection hidden="1"/>
    </xf>
    <xf numFmtId="164" fontId="12" fillId="3" borderId="0" xfId="1" applyNumberFormat="1" applyFont="1" applyFill="1" applyProtection="1">
      <protection hidden="1"/>
    </xf>
    <xf numFmtId="0" fontId="0" fillId="3" borderId="0" xfId="2" applyNumberFormat="1" applyFont="1" applyFill="1" applyProtection="1">
      <protection hidden="1"/>
    </xf>
    <xf numFmtId="0" fontId="9" fillId="0" borderId="0" xfId="0" applyFont="1" applyProtection="1">
      <protection hidden="1"/>
    </xf>
    <xf numFmtId="0" fontId="0" fillId="0" borderId="17" xfId="0" applyBorder="1" applyProtection="1">
      <protection hidden="1"/>
    </xf>
    <xf numFmtId="0" fontId="0" fillId="0" borderId="12" xfId="0" applyBorder="1" applyProtection="1">
      <protection hidden="1"/>
    </xf>
    <xf numFmtId="0" fontId="0" fillId="3" borderId="17" xfId="0" applyFill="1" applyBorder="1" applyAlignment="1" applyProtection="1">
      <alignment horizontal="left" indent="1"/>
      <protection hidden="1"/>
    </xf>
    <xf numFmtId="0" fontId="0" fillId="3" borderId="12" xfId="0" applyFill="1" applyBorder="1" applyAlignment="1" applyProtection="1">
      <alignment horizontal="left" indent="1"/>
      <protection hidden="1"/>
    </xf>
    <xf numFmtId="0" fontId="0" fillId="0" borderId="14" xfId="0" applyBorder="1" applyProtection="1">
      <protection hidden="1"/>
    </xf>
    <xf numFmtId="0" fontId="8" fillId="2" borderId="18" xfId="0" applyFont="1" applyFill="1" applyBorder="1" applyAlignment="1" applyProtection="1">
      <alignment vertical="center"/>
      <protection hidden="1"/>
    </xf>
    <xf numFmtId="0" fontId="0" fillId="0" borderId="16" xfId="0" applyBorder="1" applyAlignment="1" applyProtection="1">
      <alignment horizontal="left" indent="1"/>
      <protection hidden="1"/>
    </xf>
    <xf numFmtId="0" fontId="0" fillId="0" borderId="12" xfId="0" applyBorder="1" applyAlignment="1" applyProtection="1">
      <alignment horizontal="left" indent="1"/>
      <protection hidden="1"/>
    </xf>
    <xf numFmtId="0" fontId="11" fillId="4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horizontal="right" vertical="center" indent="1"/>
      <protection hidden="1"/>
    </xf>
    <xf numFmtId="0" fontId="2" fillId="3" borderId="0" xfId="0" applyFont="1" applyFill="1" applyAlignment="1" applyProtection="1">
      <alignment horizontal="left" vertical="center" indent="1"/>
      <protection hidden="1"/>
    </xf>
    <xf numFmtId="0" fontId="4" fillId="3" borderId="0" xfId="3" applyFill="1" applyBorder="1" applyAlignment="1" applyProtection="1">
      <alignment horizontal="left" vertical="center" indent="1"/>
      <protection hidden="1"/>
    </xf>
    <xf numFmtId="0" fontId="0" fillId="3" borderId="0" xfId="0" quotePrefix="1" applyFill="1" applyAlignment="1" applyProtection="1">
      <alignment horizontal="left" vertical="center" indent="1"/>
      <protection hidden="1"/>
    </xf>
    <xf numFmtId="0" fontId="0" fillId="5" borderId="0" xfId="0" applyFill="1"/>
    <xf numFmtId="0" fontId="0" fillId="3" borderId="0" xfId="0" applyFill="1" applyAlignment="1" applyProtection="1">
      <alignment wrapText="1"/>
      <protection hidden="1"/>
    </xf>
    <xf numFmtId="0" fontId="0" fillId="7" borderId="27" xfId="0" applyFill="1" applyBorder="1" applyAlignment="1">
      <alignment horizontal="center"/>
    </xf>
    <xf numFmtId="0" fontId="0" fillId="4" borderId="1" xfId="0" applyFill="1" applyBorder="1"/>
    <xf numFmtId="0" fontId="0" fillId="4" borderId="2" xfId="0" applyFill="1" applyBorder="1"/>
    <xf numFmtId="0" fontId="0" fillId="0" borderId="31" xfId="0" applyBorder="1"/>
    <xf numFmtId="14" fontId="0" fillId="10" borderId="32" xfId="0" applyNumberFormat="1" applyFill="1" applyBorder="1" applyProtection="1">
      <protection locked="0"/>
    </xf>
    <xf numFmtId="0" fontId="0" fillId="10" borderId="32" xfId="0" applyFill="1" applyBorder="1" applyProtection="1">
      <protection locked="0"/>
    </xf>
    <xf numFmtId="0" fontId="0" fillId="11" borderId="5" xfId="0" applyFill="1" applyBorder="1"/>
    <xf numFmtId="4" fontId="0" fillId="10" borderId="32" xfId="0" applyNumberFormat="1" applyFill="1" applyBorder="1" applyProtection="1">
      <protection locked="0"/>
    </xf>
    <xf numFmtId="3" fontId="0" fillId="11" borderId="5" xfId="0" applyNumberFormat="1" applyFill="1" applyBorder="1"/>
    <xf numFmtId="9" fontId="0" fillId="11" borderId="32" xfId="2" applyFont="1" applyFill="1" applyBorder="1"/>
    <xf numFmtId="3" fontId="0" fillId="10" borderId="5" xfId="0" applyNumberFormat="1" applyFill="1" applyBorder="1"/>
    <xf numFmtId="167" fontId="0" fillId="10" borderId="32" xfId="0" applyNumberFormat="1" applyFill="1" applyBorder="1" applyProtection="1">
      <protection locked="0"/>
    </xf>
    <xf numFmtId="168" fontId="0" fillId="11" borderId="5" xfId="0" applyNumberFormat="1" applyFill="1" applyBorder="1"/>
    <xf numFmtId="9" fontId="0" fillId="11" borderId="8" xfId="2" applyFont="1" applyFill="1" applyBorder="1"/>
    <xf numFmtId="0" fontId="0" fillId="12" borderId="4" xfId="0" applyFill="1" applyBorder="1" applyProtection="1">
      <protection locked="0"/>
    </xf>
    <xf numFmtId="14" fontId="0" fillId="12" borderId="32" xfId="0" applyNumberFormat="1" applyFill="1" applyBorder="1" applyProtection="1">
      <protection locked="0"/>
    </xf>
    <xf numFmtId="14" fontId="0" fillId="13" borderId="32" xfId="0" applyNumberFormat="1" applyFill="1" applyBorder="1" applyProtection="1">
      <protection locked="0"/>
    </xf>
    <xf numFmtId="0" fontId="0" fillId="13" borderId="32" xfId="0" applyFill="1" applyBorder="1" applyProtection="1">
      <protection locked="0"/>
    </xf>
    <xf numFmtId="0" fontId="0" fillId="13" borderId="5" xfId="0" applyFill="1" applyBorder="1"/>
    <xf numFmtId="0" fontId="4" fillId="10" borderId="32" xfId="3" applyNumberFormat="1" applyFill="1" applyBorder="1" applyProtection="1">
      <protection locked="0"/>
    </xf>
    <xf numFmtId="0" fontId="0" fillId="2" borderId="3" xfId="0" quotePrefix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164" fontId="1" fillId="4" borderId="2" xfId="1" applyNumberFormat="1" applyFont="1" applyFill="1" applyBorder="1" applyAlignment="1" applyProtection="1">
      <alignment vertical="center"/>
      <protection hidden="1"/>
    </xf>
    <xf numFmtId="164" fontId="2" fillId="4" borderId="9" xfId="1" applyNumberFormat="1" applyFont="1" applyFill="1" applyBorder="1" applyAlignment="1" applyProtection="1">
      <alignment vertical="center"/>
      <protection hidden="1"/>
    </xf>
    <xf numFmtId="9" fontId="2" fillId="4" borderId="9" xfId="2" applyFont="1" applyFill="1" applyBorder="1" applyAlignment="1" applyProtection="1">
      <alignment vertical="center"/>
      <protection hidden="1"/>
    </xf>
    <xf numFmtId="9" fontId="0" fillId="4" borderId="15" xfId="2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vertical="center"/>
      <protection hidden="1"/>
    </xf>
    <xf numFmtId="0" fontId="2" fillId="14" borderId="4" xfId="0" applyFont="1" applyFill="1" applyBorder="1" applyProtection="1">
      <protection hidden="1"/>
    </xf>
    <xf numFmtId="0" fontId="0" fillId="14" borderId="8" xfId="0" applyFill="1" applyBorder="1" applyProtection="1">
      <protection hidden="1"/>
    </xf>
    <xf numFmtId="0" fontId="0" fillId="14" borderId="8" xfId="0" applyFill="1" applyBorder="1" applyAlignment="1" applyProtection="1">
      <alignment vertical="center"/>
      <protection hidden="1"/>
    </xf>
    <xf numFmtId="0" fontId="2" fillId="14" borderId="10" xfId="0" applyFont="1" applyFill="1" applyBorder="1" applyProtection="1">
      <protection hidden="1"/>
    </xf>
    <xf numFmtId="0" fontId="0" fillId="14" borderId="11" xfId="0" applyFill="1" applyBorder="1" applyAlignment="1" applyProtection="1">
      <alignment vertical="center"/>
      <protection hidden="1"/>
    </xf>
    <xf numFmtId="0" fontId="2" fillId="14" borderId="13" xfId="0" applyFont="1" applyFill="1" applyBorder="1" applyProtection="1">
      <protection hidden="1"/>
    </xf>
    <xf numFmtId="0" fontId="2" fillId="14" borderId="0" xfId="0" applyFont="1" applyFill="1" applyProtection="1">
      <protection hidden="1"/>
    </xf>
    <xf numFmtId="0" fontId="2" fillId="14" borderId="13" xfId="0" applyFont="1" applyFill="1" applyBorder="1" applyAlignment="1" applyProtection="1">
      <alignment horizontal="left" vertical="top" wrapText="1"/>
      <protection hidden="1"/>
    </xf>
    <xf numFmtId="0" fontId="2" fillId="14" borderId="22" xfId="0" applyFont="1" applyFill="1" applyBorder="1" applyAlignment="1" applyProtection="1">
      <alignment horizontal="left" vertical="top" wrapText="1"/>
      <protection hidden="1"/>
    </xf>
    <xf numFmtId="0" fontId="2" fillId="14" borderId="23" xfId="0" applyFont="1" applyFill="1" applyBorder="1" applyAlignment="1" applyProtection="1">
      <alignment horizontal="left" vertical="top" wrapText="1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2" fillId="0" borderId="17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0" borderId="1" xfId="0" quotePrefix="1" applyFont="1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1" xfId="0" quotePrefix="1" applyBorder="1" applyAlignment="1" applyProtection="1">
      <alignment horizontal="center" vertical="center" wrapText="1"/>
      <protection hidden="1"/>
    </xf>
    <xf numFmtId="0" fontId="2" fillId="14" borderId="22" xfId="0" applyFont="1" applyFill="1" applyBorder="1" applyAlignment="1" applyProtection="1">
      <alignment vertical="top" wrapText="1"/>
      <protection hidden="1"/>
    </xf>
    <xf numFmtId="0" fontId="2" fillId="14" borderId="23" xfId="0" applyFont="1" applyFill="1" applyBorder="1" applyAlignment="1" applyProtection="1">
      <alignment vertical="top" wrapText="1"/>
      <protection hidden="1"/>
    </xf>
    <xf numFmtId="164" fontId="16" fillId="3" borderId="0" xfId="1" applyNumberFormat="1" applyFont="1" applyFill="1" applyProtection="1">
      <protection hidden="1"/>
    </xf>
    <xf numFmtId="0" fontId="0" fillId="5" borderId="0" xfId="0" applyFill="1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12" xfId="0" applyBorder="1" applyAlignment="1" applyProtection="1">
      <alignment horizontal="left"/>
      <protection hidden="1"/>
    </xf>
    <xf numFmtId="0" fontId="0" fillId="0" borderId="31" xfId="0" applyBorder="1" applyProtection="1">
      <protection hidden="1"/>
    </xf>
    <xf numFmtId="0" fontId="0" fillId="0" borderId="31" xfId="0" applyBorder="1" applyAlignment="1" applyProtection="1">
      <alignment wrapText="1"/>
      <protection hidden="1"/>
    </xf>
    <xf numFmtId="0" fontId="0" fillId="5" borderId="0" xfId="0" applyFill="1" applyAlignment="1" applyProtection="1">
      <alignment wrapText="1"/>
      <protection hidden="1"/>
    </xf>
    <xf numFmtId="0" fontId="15" fillId="0" borderId="1" xfId="4" applyFont="1" applyBorder="1" applyAlignment="1" applyProtection="1">
      <alignment horizontal="center" vertical="center"/>
      <protection hidden="1"/>
    </xf>
    <xf numFmtId="0" fontId="15" fillId="0" borderId="2" xfId="4" applyFont="1" applyBorder="1" applyAlignment="1" applyProtection="1">
      <alignment horizontal="center" vertical="center"/>
      <protection hidden="1"/>
    </xf>
    <xf numFmtId="3" fontId="15" fillId="4" borderId="1" xfId="4" applyNumberFormat="1" applyFont="1" applyFill="1" applyBorder="1" applyAlignment="1" applyProtection="1">
      <alignment horizontal="center"/>
      <protection hidden="1"/>
    </xf>
    <xf numFmtId="3" fontId="15" fillId="4" borderId="31" xfId="4" applyNumberFormat="1" applyFont="1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3" fontId="15" fillId="4" borderId="2" xfId="4" applyNumberFormat="1" applyFont="1" applyFill="1" applyBorder="1" applyProtection="1">
      <protection hidden="1"/>
    </xf>
    <xf numFmtId="3" fontId="15" fillId="4" borderId="3" xfId="4" applyNumberFormat="1" applyFont="1" applyFill="1" applyBorder="1" applyProtection="1">
      <protection hidden="1"/>
    </xf>
    <xf numFmtId="0" fontId="0" fillId="0" borderId="17" xfId="0" applyBorder="1" applyAlignment="1" applyProtection="1">
      <alignment vertical="center" wrapText="1"/>
      <protection hidden="1"/>
    </xf>
    <xf numFmtId="0" fontId="0" fillId="2" borderId="1" xfId="0" applyFill="1" applyBorder="1" applyAlignment="1" applyProtection="1">
      <alignment vertical="center" wrapText="1"/>
      <protection locked="0"/>
    </xf>
    <xf numFmtId="9" fontId="0" fillId="2" borderId="1" xfId="2" applyFont="1" applyFill="1" applyBorder="1" applyAlignment="1" applyProtection="1">
      <alignment vertical="center" wrapText="1"/>
      <protection locked="0"/>
    </xf>
    <xf numFmtId="0" fontId="0" fillId="5" borderId="1" xfId="0" applyFill="1" applyBorder="1" applyProtection="1">
      <protection hidden="1"/>
    </xf>
    <xf numFmtId="0" fontId="0" fillId="0" borderId="12" xfId="0" applyBorder="1" applyAlignment="1" applyProtection="1">
      <alignment vertical="center" wrapText="1"/>
      <protection hidden="1"/>
    </xf>
    <xf numFmtId="0" fontId="0" fillId="2" borderId="31" xfId="0" applyFill="1" applyBorder="1" applyAlignment="1" applyProtection="1">
      <alignment vertical="center" wrapText="1"/>
      <protection locked="0"/>
    </xf>
    <xf numFmtId="9" fontId="0" fillId="2" borderId="31" xfId="2" applyFont="1" applyFill="1" applyBorder="1" applyAlignment="1" applyProtection="1">
      <alignment vertical="center" wrapText="1"/>
      <protection locked="0"/>
    </xf>
    <xf numFmtId="0" fontId="0" fillId="5" borderId="31" xfId="0" applyFill="1" applyBorder="1" applyProtection="1">
      <protection hidden="1"/>
    </xf>
    <xf numFmtId="0" fontId="0" fillId="0" borderId="38" xfId="0" applyBorder="1" applyAlignment="1" applyProtection="1">
      <alignment wrapText="1"/>
      <protection hidden="1"/>
    </xf>
    <xf numFmtId="0" fontId="0" fillId="3" borderId="28" xfId="0" applyFill="1" applyBorder="1" applyProtection="1">
      <protection hidden="1"/>
    </xf>
    <xf numFmtId="0" fontId="0" fillId="0" borderId="34" xfId="0" applyBorder="1" applyProtection="1">
      <protection hidden="1"/>
    </xf>
    <xf numFmtId="0" fontId="0" fillId="3" borderId="17" xfId="0" applyFill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horizontal="left"/>
      <protection hidden="1"/>
    </xf>
    <xf numFmtId="9" fontId="0" fillId="4" borderId="2" xfId="2" applyFont="1" applyFill="1" applyBorder="1" applyAlignment="1" applyProtection="1">
      <alignment horizontal="right" vertical="center"/>
      <protection hidden="1"/>
    </xf>
    <xf numFmtId="164" fontId="0" fillId="4" borderId="2" xfId="1" applyNumberFormat="1" applyFont="1" applyFill="1" applyBorder="1" applyAlignment="1" applyProtection="1">
      <alignment horizontal="right" vertical="center"/>
      <protection hidden="1"/>
    </xf>
    <xf numFmtId="165" fontId="2" fillId="4" borderId="2" xfId="1" applyNumberFormat="1" applyFont="1" applyFill="1" applyBorder="1" applyAlignment="1" applyProtection="1">
      <alignment horizontal="right" vertical="center"/>
      <protection hidden="1"/>
    </xf>
    <xf numFmtId="164" fontId="1" fillId="4" borderId="2" xfId="1" applyNumberFormat="1" applyFont="1" applyFill="1" applyBorder="1" applyAlignment="1" applyProtection="1">
      <alignment horizontal="right" vertical="center"/>
      <protection hidden="1"/>
    </xf>
    <xf numFmtId="9" fontId="1" fillId="4" borderId="2" xfId="2" applyFont="1" applyFill="1" applyBorder="1" applyAlignment="1" applyProtection="1">
      <alignment horizontal="right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31" xfId="0" applyFill="1" applyBorder="1" applyAlignment="1" applyProtection="1">
      <alignment vertical="center" wrapText="1"/>
      <protection hidden="1"/>
    </xf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4" fillId="3" borderId="0" xfId="3" applyFill="1" applyProtection="1"/>
    <xf numFmtId="0" fontId="0" fillId="3" borderId="0" xfId="0" quotePrefix="1" applyFill="1"/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34" xfId="0" applyFill="1" applyBorder="1" applyAlignment="1">
      <alignment vertical="center"/>
    </xf>
    <xf numFmtId="167" fontId="2" fillId="4" borderId="2" xfId="1" applyNumberFormat="1" applyFont="1" applyFill="1" applyBorder="1" applyAlignment="1" applyProtection="1">
      <alignment horizontal="right" vertical="center"/>
      <protection hidden="1"/>
    </xf>
    <xf numFmtId="169" fontId="1" fillId="4" borderId="3" xfId="1" applyNumberFormat="1" applyFont="1" applyFill="1" applyBorder="1" applyAlignment="1" applyProtection="1">
      <alignment horizontal="right" vertical="center"/>
      <protection hidden="1"/>
    </xf>
    <xf numFmtId="167" fontId="2" fillId="4" borderId="9" xfId="1" applyNumberFormat="1" applyFont="1" applyFill="1" applyBorder="1" applyAlignment="1" applyProtection="1">
      <alignment vertical="center"/>
      <protection hidden="1"/>
    </xf>
    <xf numFmtId="169" fontId="2" fillId="4" borderId="9" xfId="1" applyNumberFormat="1" applyFont="1" applyFill="1" applyBorder="1" applyAlignment="1" applyProtection="1">
      <alignment vertical="center"/>
      <protection hidden="1"/>
    </xf>
    <xf numFmtId="165" fontId="2" fillId="4" borderId="15" xfId="1" applyNumberFormat="1" applyFont="1" applyFill="1" applyBorder="1" applyAlignment="1" applyProtection="1">
      <alignment vertical="center"/>
      <protection hidden="1"/>
    </xf>
    <xf numFmtId="0" fontId="2" fillId="14" borderId="8" xfId="0" applyFont="1" applyFill="1" applyBorder="1" applyProtection="1">
      <protection hidden="1"/>
    </xf>
    <xf numFmtId="0" fontId="0" fillId="0" borderId="17" xfId="0" applyBorder="1" applyAlignment="1" applyProtection="1">
      <alignment wrapText="1"/>
      <protection hidden="1"/>
    </xf>
    <xf numFmtId="0" fontId="6" fillId="3" borderId="0" xfId="0" applyFont="1" applyFill="1" applyAlignment="1">
      <alignment horizontal="right" vertical="center"/>
    </xf>
    <xf numFmtId="0" fontId="0" fillId="4" borderId="25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9" borderId="3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3" borderId="0" xfId="0" quotePrefix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0" borderId="16" xfId="0" applyBorder="1" applyAlignment="1" applyProtection="1">
      <alignment horizontal="left"/>
      <protection hidden="1"/>
    </xf>
    <xf numFmtId="0" fontId="0" fillId="0" borderId="38" xfId="0" applyBorder="1" applyAlignment="1" applyProtection="1">
      <alignment horizontal="left"/>
      <protection hidden="1"/>
    </xf>
    <xf numFmtId="3" fontId="0" fillId="2" borderId="38" xfId="0" applyNumberFormat="1" applyFill="1" applyBorder="1" applyAlignment="1" applyProtection="1">
      <alignment horizontal="center" vertical="center"/>
      <protection locked="0"/>
    </xf>
    <xf numFmtId="3" fontId="0" fillId="2" borderId="39" xfId="0" applyNumberFormat="1" applyFill="1" applyBorder="1" applyAlignment="1" applyProtection="1">
      <alignment horizontal="center" vertical="center"/>
      <protection locked="0"/>
    </xf>
    <xf numFmtId="0" fontId="2" fillId="14" borderId="22" xfId="0" applyFont="1" applyFill="1" applyBorder="1" applyAlignment="1" applyProtection="1">
      <alignment horizontal="center" vertical="top" wrapText="1"/>
      <protection hidden="1"/>
    </xf>
    <xf numFmtId="0" fontId="2" fillId="14" borderId="23" xfId="0" applyFont="1" applyFill="1" applyBorder="1" applyAlignment="1" applyProtection="1">
      <alignment horizontal="center" vertical="top" wrapText="1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0" fillId="2" borderId="34" xfId="0" applyFill="1" applyBorder="1" applyAlignment="1" applyProtection="1">
      <alignment horizontal="center" vertical="center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0" fillId="3" borderId="31" xfId="0" applyFill="1" applyBorder="1" applyAlignment="1" applyProtection="1">
      <alignment horizontal="left"/>
      <protection hidden="1"/>
    </xf>
    <xf numFmtId="0" fontId="0" fillId="0" borderId="33" xfId="0" applyBorder="1" applyAlignment="1" applyProtection="1">
      <alignment horizontal="left" indent="1"/>
      <protection hidden="1"/>
    </xf>
    <xf numFmtId="0" fontId="0" fillId="0" borderId="34" xfId="0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0" fillId="0" borderId="1" xfId="0" applyBorder="1" applyAlignment="1" applyProtection="1">
      <alignment horizontal="left" inden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left" indent="1"/>
      <protection hidden="1"/>
    </xf>
    <xf numFmtId="0" fontId="0" fillId="3" borderId="1" xfId="0" applyFill="1" applyBorder="1" applyAlignment="1" applyProtection="1">
      <alignment horizontal="left" indent="1"/>
      <protection hidden="1"/>
    </xf>
    <xf numFmtId="0" fontId="2" fillId="3" borderId="17" xfId="0" applyFont="1" applyFill="1" applyBorder="1" applyAlignment="1" applyProtection="1">
      <alignment horizontal="left"/>
      <protection hidden="1"/>
    </xf>
    <xf numFmtId="0" fontId="2" fillId="3" borderId="1" xfId="0" applyFont="1" applyFill="1" applyBorder="1" applyAlignment="1" applyProtection="1">
      <alignment horizontal="left"/>
      <protection hidden="1"/>
    </xf>
    <xf numFmtId="0" fontId="0" fillId="3" borderId="17" xfId="0" applyFill="1" applyBorder="1" applyAlignment="1" applyProtection="1">
      <alignment horizontal="left" vertical="center" indent="1"/>
      <protection hidden="1"/>
    </xf>
    <xf numFmtId="0" fontId="0" fillId="3" borderId="1" xfId="0" applyFill="1" applyBorder="1" applyAlignment="1" applyProtection="1">
      <alignment horizontal="left" vertical="center" indent="1"/>
      <protection hidden="1"/>
    </xf>
    <xf numFmtId="9" fontId="0" fillId="4" borderId="1" xfId="0" applyNumberFormat="1" applyFill="1" applyBorder="1" applyAlignment="1" applyProtection="1">
      <alignment horizontal="center" vertical="center"/>
      <protection hidden="1"/>
    </xf>
    <xf numFmtId="0" fontId="0" fillId="3" borderId="36" xfId="0" applyFill="1" applyBorder="1" applyAlignment="1" applyProtection="1">
      <alignment horizontal="left"/>
      <protection hidden="1"/>
    </xf>
    <xf numFmtId="0" fontId="0" fillId="3" borderId="28" xfId="0" applyFill="1" applyBorder="1" applyAlignment="1" applyProtection="1">
      <alignment horizontal="left"/>
      <protection hidden="1"/>
    </xf>
    <xf numFmtId="0" fontId="0" fillId="3" borderId="28" xfId="0" applyFill="1" applyBorder="1" applyAlignment="1" applyProtection="1">
      <alignment horizontal="center" vertical="center"/>
      <protection hidden="1"/>
    </xf>
    <xf numFmtId="0" fontId="0" fillId="3" borderId="37" xfId="0" applyFill="1" applyBorder="1" applyAlignment="1" applyProtection="1">
      <alignment horizontal="center" vertical="center"/>
      <protection hidden="1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Alignment="1" applyProtection="1">
      <alignment horizontal="center" vertical="center"/>
      <protection locked="0"/>
    </xf>
    <xf numFmtId="3" fontId="2" fillId="3" borderId="0" xfId="0" applyNumberFormat="1" applyFont="1" applyFill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/>
      <protection hidden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31" xfId="0" applyFill="1" applyBorder="1" applyAlignment="1" applyProtection="1">
      <alignment horizontal="left" vertical="center" wrapText="1"/>
      <protection locked="0"/>
    </xf>
    <xf numFmtId="0" fontId="2" fillId="14" borderId="13" xfId="0" applyFont="1" applyFill="1" applyBorder="1" applyAlignment="1" applyProtection="1">
      <alignment horizontal="center" vertical="top" wrapText="1"/>
      <protection hidden="1"/>
    </xf>
    <xf numFmtId="0" fontId="0" fillId="4" borderId="31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2" fillId="14" borderId="13" xfId="0" applyFont="1" applyFill="1" applyBorder="1" applyAlignment="1" applyProtection="1">
      <alignment horizontal="left" vertical="top" wrapText="1"/>
      <protection hidden="1"/>
    </xf>
    <xf numFmtId="0" fontId="2" fillId="14" borderId="22" xfId="0" applyFont="1" applyFill="1" applyBorder="1" applyAlignment="1" applyProtection="1">
      <alignment horizontal="left" vertical="top" wrapText="1"/>
      <protection hidden="1"/>
    </xf>
    <xf numFmtId="0" fontId="0" fillId="0" borderId="17" xfId="0" applyBorder="1" applyAlignment="1" applyProtection="1">
      <alignment horizontal="left" wrapText="1"/>
      <protection hidden="1"/>
    </xf>
    <xf numFmtId="0" fontId="0" fillId="0" borderId="1" xfId="0" applyBorder="1" applyAlignment="1" applyProtection="1">
      <alignment horizontal="left"/>
      <protection hidden="1"/>
    </xf>
    <xf numFmtId="167" fontId="0" fillId="2" borderId="38" xfId="0" applyNumberFormat="1" applyFill="1" applyBorder="1" applyAlignment="1" applyProtection="1">
      <alignment horizontal="center" vertical="center"/>
      <protection locked="0"/>
    </xf>
    <xf numFmtId="167" fontId="0" fillId="2" borderId="39" xfId="0" applyNumberForma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hidden="1"/>
    </xf>
  </cellXfs>
  <cellStyles count="6">
    <cellStyle name="Komma" xfId="1" builtinId="3"/>
    <cellStyle name="Link" xfId="3" builtinId="8"/>
    <cellStyle name="Prozent" xfId="2" builtinId="5"/>
    <cellStyle name="Prozent 2" xfId="5" xr:uid="{D668BE73-D0F6-416B-B4D9-14CCE71D0340}"/>
    <cellStyle name="Standard" xfId="0" builtinId="0"/>
    <cellStyle name="Standard 2" xfId="4" xr:uid="{43E8CC4D-C1B0-4CED-AFB1-23F0F885EB12}"/>
  </cellStyles>
  <dxfs count="14"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ktuatorwatt@ebp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tuat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A251-BF75-4426-9725-78FBA30A8374}">
  <sheetPr codeName="Tabelle1"/>
  <dimension ref="B1:AP5"/>
  <sheetViews>
    <sheetView topLeftCell="T1" workbookViewId="0">
      <selection activeCell="AC9" sqref="AC9"/>
    </sheetView>
  </sheetViews>
  <sheetFormatPr baseColWidth="10" defaultColWidth="11.42578125" defaultRowHeight="12.75" x14ac:dyDescent="0.2"/>
  <cols>
    <col min="1" max="1" width="4.42578125" customWidth="1"/>
    <col min="11" max="13" width="0" hidden="1" customWidth="1"/>
    <col min="15" max="15" width="0" hidden="1" customWidth="1"/>
    <col min="23" max="24" width="0" hidden="1" customWidth="1"/>
    <col min="35" max="35" width="14.42578125" customWidth="1"/>
    <col min="38" max="38" width="13.5703125" customWidth="1"/>
    <col min="39" max="39" width="13.85546875" customWidth="1"/>
    <col min="41" max="41" width="13.5703125" customWidth="1"/>
  </cols>
  <sheetData>
    <row r="1" spans="2:42" ht="13.5" thickBot="1" x14ac:dyDescent="0.25"/>
    <row r="2" spans="2:42" x14ac:dyDescent="0.2">
      <c r="B2" s="156" t="s">
        <v>0</v>
      </c>
      <c r="C2" s="157"/>
      <c r="D2" s="160" t="s">
        <v>1</v>
      </c>
      <c r="E2" s="161"/>
      <c r="F2" s="162" t="s">
        <v>2</v>
      </c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4"/>
      <c r="U2" s="165" t="s">
        <v>3</v>
      </c>
      <c r="V2" s="166"/>
      <c r="W2" s="166"/>
      <c r="X2" s="166"/>
      <c r="Y2" s="166"/>
      <c r="Z2" s="166"/>
      <c r="AA2" s="169" t="s">
        <v>4</v>
      </c>
      <c r="AB2" s="169"/>
      <c r="AC2" s="154" t="s">
        <v>5</v>
      </c>
      <c r="AD2" s="154"/>
      <c r="AE2" s="154"/>
      <c r="AF2" s="154"/>
      <c r="AG2" s="148" t="s">
        <v>6</v>
      </c>
      <c r="AH2" s="148"/>
      <c r="AI2" s="148"/>
      <c r="AJ2" s="148"/>
      <c r="AK2" s="148"/>
      <c r="AL2" s="148"/>
      <c r="AM2" s="148"/>
      <c r="AN2" s="148"/>
      <c r="AO2" s="148"/>
      <c r="AP2" s="149"/>
    </row>
    <row r="3" spans="2:42" x14ac:dyDescent="0.2">
      <c r="B3" s="158"/>
      <c r="C3" s="159"/>
      <c r="D3" s="47" t="s">
        <v>7</v>
      </c>
      <c r="E3" s="47" t="s">
        <v>8</v>
      </c>
      <c r="F3" s="150" t="s">
        <v>9</v>
      </c>
      <c r="G3" s="150"/>
      <c r="H3" s="150"/>
      <c r="I3" s="150"/>
      <c r="J3" s="150"/>
      <c r="K3" s="150" t="s">
        <v>10</v>
      </c>
      <c r="L3" s="150"/>
      <c r="M3" s="150"/>
      <c r="N3" s="150" t="s">
        <v>11</v>
      </c>
      <c r="O3" s="150"/>
      <c r="P3" s="150"/>
      <c r="Q3" s="150"/>
      <c r="R3" s="151" t="s">
        <v>12</v>
      </c>
      <c r="S3" s="152"/>
      <c r="T3" s="153"/>
      <c r="U3" s="167"/>
      <c r="V3" s="168"/>
      <c r="W3" s="168"/>
      <c r="X3" s="168"/>
      <c r="Y3" s="168"/>
      <c r="Z3" s="168"/>
      <c r="AA3" s="170"/>
      <c r="AB3" s="170"/>
      <c r="AC3" s="155"/>
      <c r="AD3" s="155"/>
      <c r="AE3" s="155"/>
      <c r="AF3" s="155"/>
      <c r="AG3" s="48" t="s">
        <v>13</v>
      </c>
      <c r="AH3" s="48" t="s">
        <v>14</v>
      </c>
      <c r="AI3" s="48" t="s">
        <v>15</v>
      </c>
      <c r="AJ3" s="48" t="s">
        <v>15</v>
      </c>
      <c r="AK3" s="48" t="s">
        <v>16</v>
      </c>
      <c r="AL3" s="48" t="s">
        <v>17</v>
      </c>
      <c r="AM3" s="48" t="s">
        <v>18</v>
      </c>
      <c r="AN3" s="48" t="s">
        <v>19</v>
      </c>
      <c r="AO3" s="48" t="s">
        <v>20</v>
      </c>
      <c r="AP3" s="49" t="s">
        <v>21</v>
      </c>
    </row>
    <row r="4" spans="2:42" ht="13.5" thickBot="1" x14ac:dyDescent="0.25">
      <c r="B4" s="50" t="s">
        <v>22</v>
      </c>
      <c r="C4" s="50" t="s">
        <v>23</v>
      </c>
      <c r="D4" s="50"/>
      <c r="E4" s="50"/>
      <c r="F4" s="50" t="s">
        <v>24</v>
      </c>
      <c r="G4" s="50" t="s">
        <v>25</v>
      </c>
      <c r="H4" s="50" t="s">
        <v>26</v>
      </c>
      <c r="I4" s="50" t="s">
        <v>27</v>
      </c>
      <c r="J4" s="50" t="s">
        <v>28</v>
      </c>
      <c r="K4" s="50" t="s">
        <v>24</v>
      </c>
      <c r="L4" s="50" t="s">
        <v>27</v>
      </c>
      <c r="M4" s="50" t="s">
        <v>28</v>
      </c>
      <c r="N4" s="50" t="s">
        <v>29</v>
      </c>
      <c r="O4" s="50" t="s">
        <v>30</v>
      </c>
      <c r="P4" s="50" t="s">
        <v>31</v>
      </c>
      <c r="Q4" s="50" t="s">
        <v>32</v>
      </c>
      <c r="R4" s="50" t="s">
        <v>33</v>
      </c>
      <c r="S4" s="50" t="s">
        <v>34</v>
      </c>
      <c r="T4" s="50" t="s">
        <v>35</v>
      </c>
      <c r="U4" s="50" t="s">
        <v>29</v>
      </c>
      <c r="V4" s="50" t="s">
        <v>36</v>
      </c>
      <c r="W4" s="50" t="s">
        <v>27</v>
      </c>
      <c r="X4" s="50" t="s">
        <v>28</v>
      </c>
      <c r="Y4" s="50" t="s">
        <v>31</v>
      </c>
      <c r="Z4" s="50" t="s">
        <v>32</v>
      </c>
      <c r="AA4" s="50" t="s">
        <v>23</v>
      </c>
      <c r="AB4" s="50" t="s">
        <v>8</v>
      </c>
      <c r="AC4" s="50" t="s">
        <v>37</v>
      </c>
      <c r="AD4" s="50" t="s">
        <v>38</v>
      </c>
      <c r="AE4" s="50" t="s">
        <v>39</v>
      </c>
      <c r="AF4" s="50" t="s">
        <v>40</v>
      </c>
      <c r="AG4" s="50" t="s">
        <v>41</v>
      </c>
      <c r="AH4" s="50" t="s">
        <v>41</v>
      </c>
      <c r="AI4" s="50" t="s">
        <v>41</v>
      </c>
      <c r="AJ4" s="50" t="s">
        <v>42</v>
      </c>
      <c r="AK4" s="50" t="s">
        <v>43</v>
      </c>
      <c r="AL4" s="50" t="s">
        <v>44</v>
      </c>
      <c r="AM4" s="50" t="s">
        <v>45</v>
      </c>
      <c r="AN4" s="50" t="s">
        <v>46</v>
      </c>
      <c r="AO4" s="50" t="s">
        <v>44</v>
      </c>
      <c r="AP4" s="50" t="s">
        <v>42</v>
      </c>
    </row>
    <row r="5" spans="2:42" x14ac:dyDescent="0.2">
      <c r="B5" s="61"/>
      <c r="C5" s="51">
        <f ca="1">TODAY()</f>
        <v>46296</v>
      </c>
      <c r="D5" s="62"/>
      <c r="E5" s="51" t="s">
        <v>47</v>
      </c>
      <c r="F5" s="52">
        <f>'Allgemeine Angaben'!C18</f>
        <v>0</v>
      </c>
      <c r="G5" s="52">
        <f>'Allgemeine Angaben'!C20</f>
        <v>0</v>
      </c>
      <c r="H5" s="52">
        <f>'Allgemeine Angaben'!C21</f>
        <v>0</v>
      </c>
      <c r="I5" s="52">
        <f>'Allgemeine Angaben'!C22</f>
        <v>0</v>
      </c>
      <c r="J5" s="53">
        <f>'Allgemeine Angaben'!C23</f>
        <v>0</v>
      </c>
      <c r="K5" s="63"/>
      <c r="L5" s="64"/>
      <c r="M5" s="65"/>
      <c r="N5" s="52">
        <f>'Allgemeine Angaben'!C25</f>
        <v>0</v>
      </c>
      <c r="O5" s="63"/>
      <c r="P5" s="66">
        <f>'Allgemeine Angaben'!C26</f>
        <v>0</v>
      </c>
      <c r="Q5" s="52">
        <f>'Allgemeine Angaben'!C27</f>
        <v>0</v>
      </c>
      <c r="R5" s="52">
        <f>'Allgemeine Angaben'!C32</f>
        <v>0</v>
      </c>
      <c r="S5" s="52">
        <f>'Allgemeine Angaben'!C33</f>
        <v>0</v>
      </c>
      <c r="T5" s="52">
        <f>'Allgemeine Angaben'!C34</f>
        <v>0</v>
      </c>
      <c r="U5" s="52">
        <f>'Allgemeine Angaben'!C12</f>
        <v>0</v>
      </c>
      <c r="V5" s="52">
        <f>'Allgemeine Angaben'!C13</f>
        <v>0</v>
      </c>
      <c r="W5" s="64"/>
      <c r="X5" s="65"/>
      <c r="Y5" s="66">
        <f>'Allgemeine Angaben'!C14</f>
        <v>0</v>
      </c>
      <c r="Z5" s="52">
        <f>'Allgemeine Angaben'!C15</f>
        <v>0</v>
      </c>
      <c r="AA5" s="51"/>
      <c r="AB5" s="51" t="s">
        <v>48</v>
      </c>
      <c r="AC5" s="52">
        <f>V5</f>
        <v>0</v>
      </c>
      <c r="AD5" s="64"/>
      <c r="AE5" s="51" t="s">
        <v>49</v>
      </c>
      <c r="AF5" s="52">
        <f>Berechnungen!E10</f>
        <v>0</v>
      </c>
      <c r="AG5" s="54">
        <f>Berechnungen!E50</f>
        <v>0</v>
      </c>
      <c r="AH5" s="54">
        <f>Berechnungen!E51</f>
        <v>0</v>
      </c>
      <c r="AI5" s="55">
        <f>Berechnungen!E49</f>
        <v>0</v>
      </c>
      <c r="AJ5" s="56" t="e">
        <f>Berechnungen!E52</f>
        <v>#DIV/0!</v>
      </c>
      <c r="AK5" s="57">
        <f>AI5*15*0.75</f>
        <v>0</v>
      </c>
      <c r="AL5" s="58">
        <f>Berechnungen!E11</f>
        <v>0</v>
      </c>
      <c r="AM5" s="58">
        <f>Berechnungen!E57</f>
        <v>0</v>
      </c>
      <c r="AN5" s="59" t="e">
        <f>Berechnungen!E56</f>
        <v>#DIV/0!</v>
      </c>
      <c r="AO5" s="58">
        <f>Berechnungen!E54</f>
        <v>0</v>
      </c>
      <c r="AP5" s="60" t="e">
        <f>Berechnungen!E55</f>
        <v>#DIV/0!</v>
      </c>
    </row>
  </sheetData>
  <mergeCells count="11">
    <mergeCell ref="B2:C3"/>
    <mergeCell ref="D2:E2"/>
    <mergeCell ref="F2:T2"/>
    <mergeCell ref="U2:Z3"/>
    <mergeCell ref="AA2:AB3"/>
    <mergeCell ref="AG2:AP2"/>
    <mergeCell ref="F3:J3"/>
    <mergeCell ref="K3:M3"/>
    <mergeCell ref="N3:Q3"/>
    <mergeCell ref="R3:T3"/>
    <mergeCell ref="AC2:AF3"/>
  </mergeCells>
  <dataValidations count="1">
    <dataValidation type="list" allowBlank="1" showInputMessage="1" showErrorMessage="1" sqref="AB5" xr:uid="{D890DD40-7F6B-40C6-A13A-9A6CF9B22697}">
      <formula1>"reserviert, ausbezahlt, abgelehnt"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0584-391A-4083-8A3F-CB36D976B2FE}">
  <sheetPr codeName="Tabelle2"/>
  <dimension ref="A1:C19"/>
  <sheetViews>
    <sheetView zoomScaleNormal="100" workbookViewId="0">
      <selection activeCell="B10" sqref="B10"/>
    </sheetView>
  </sheetViews>
  <sheetFormatPr baseColWidth="10" defaultColWidth="11.42578125" defaultRowHeight="12.75" x14ac:dyDescent="0.2"/>
  <cols>
    <col min="1" max="1" width="5.85546875" style="45" customWidth="1"/>
    <col min="2" max="2" width="145.140625" style="45" customWidth="1"/>
    <col min="3" max="3" width="5.85546875" style="45" customWidth="1"/>
    <col min="4" max="16384" width="11.42578125" style="45"/>
  </cols>
  <sheetData>
    <row r="1" spans="1:3" x14ac:dyDescent="0.2">
      <c r="A1" s="1"/>
      <c r="B1" s="128"/>
      <c r="C1" s="1"/>
    </row>
    <row r="2" spans="1:3" ht="15.75" customHeight="1" x14ac:dyDescent="0.2">
      <c r="A2" s="1"/>
      <c r="B2" s="147" t="e" vm="1">
        <v>#VALUE!</v>
      </c>
      <c r="C2" s="1"/>
    </row>
    <row r="3" spans="1:3" ht="15.75" customHeight="1" x14ac:dyDescent="0.2">
      <c r="A3" s="1"/>
      <c r="B3" s="147"/>
      <c r="C3" s="1"/>
    </row>
    <row r="4" spans="1:3" ht="15.75" x14ac:dyDescent="0.2">
      <c r="A4" s="1"/>
      <c r="B4" s="129" t="s">
        <v>50</v>
      </c>
      <c r="C4" s="1"/>
    </row>
    <row r="5" spans="1:3" ht="15.75" x14ac:dyDescent="0.2">
      <c r="A5" s="1"/>
      <c r="B5" s="129"/>
      <c r="C5" s="1"/>
    </row>
    <row r="6" spans="1:3" ht="45" customHeight="1" x14ac:dyDescent="0.2">
      <c r="A6" s="1"/>
      <c r="B6" s="130" t="s">
        <v>51</v>
      </c>
      <c r="C6" s="1"/>
    </row>
    <row r="7" spans="1:3" ht="54.95" customHeight="1" x14ac:dyDescent="0.2">
      <c r="A7" s="1"/>
      <c r="B7" s="135" t="s">
        <v>52</v>
      </c>
      <c r="C7" s="1"/>
    </row>
    <row r="8" spans="1:3" ht="54.95" customHeight="1" x14ac:dyDescent="0.2">
      <c r="A8" s="1"/>
      <c r="B8" s="135" t="s">
        <v>53</v>
      </c>
      <c r="C8" s="1"/>
    </row>
    <row r="9" spans="1:3" ht="39.950000000000003" customHeight="1" x14ac:dyDescent="0.2">
      <c r="A9" s="1"/>
      <c r="B9" s="136" t="s">
        <v>54</v>
      </c>
      <c r="C9" s="1"/>
    </row>
    <row r="10" spans="1:3" ht="39.950000000000003" customHeight="1" x14ac:dyDescent="0.2">
      <c r="A10" s="1"/>
      <c r="B10" s="137" t="s">
        <v>55</v>
      </c>
      <c r="C10" s="1"/>
    </row>
    <row r="11" spans="1:3" ht="39.950000000000003" customHeight="1" x14ac:dyDescent="0.2">
      <c r="A11" s="1"/>
      <c r="B11" s="137" t="s">
        <v>56</v>
      </c>
      <c r="C11" s="131"/>
    </row>
    <row r="12" spans="1:3" ht="39.950000000000003" customHeight="1" x14ac:dyDescent="0.2">
      <c r="A12" s="1"/>
      <c r="B12" s="137" t="s">
        <v>57</v>
      </c>
      <c r="C12" s="131"/>
    </row>
    <row r="13" spans="1:3" ht="39.950000000000003" customHeight="1" x14ac:dyDescent="0.2">
      <c r="A13" s="1"/>
      <c r="B13" s="138" t="s">
        <v>58</v>
      </c>
      <c r="C13" s="132"/>
    </row>
    <row r="14" spans="1:3" ht="39.950000000000003" customHeight="1" x14ac:dyDescent="0.2">
      <c r="A14" s="1"/>
      <c r="B14" s="139" t="s">
        <v>59</v>
      </c>
      <c r="C14" s="2"/>
    </row>
    <row r="15" spans="1:3" x14ac:dyDescent="0.2">
      <c r="A15" s="1"/>
      <c r="B15" s="1"/>
      <c r="C15" s="1"/>
    </row>
    <row r="16" spans="1:3" x14ac:dyDescent="0.2">
      <c r="A16" s="1"/>
      <c r="B16" s="2" t="s">
        <v>60</v>
      </c>
      <c r="C16" s="1"/>
    </row>
    <row r="17" spans="1:3" x14ac:dyDescent="0.2">
      <c r="A17" s="1"/>
      <c r="B17" s="133" t="s">
        <v>61</v>
      </c>
      <c r="C17" s="1"/>
    </row>
    <row r="18" spans="1:3" x14ac:dyDescent="0.2">
      <c r="A18" s="1"/>
      <c r="B18" s="134" t="s">
        <v>62</v>
      </c>
      <c r="C18" s="1"/>
    </row>
    <row r="19" spans="1:3" x14ac:dyDescent="0.2">
      <c r="A19" s="1"/>
      <c r="B19" s="1"/>
      <c r="C19" s="1"/>
    </row>
  </sheetData>
  <sheetProtection algorithmName="SHA-512" hashValue="76Drb8cDnqvTpE46AhOQYDd+xcynmpRVFRoBR6zJFrwjKJY/FzooDLHidpGR3giqG5n+lhewLPVt3npbtWvn3g==" saltValue="A2ra+cCTQKvE0MYaW/yJbg==" spinCount="100000" sheet="1" objects="1" scenarios="1"/>
  <mergeCells count="1">
    <mergeCell ref="B2:B3"/>
  </mergeCells>
  <hyperlinks>
    <hyperlink ref="B17" r:id="rId1" xr:uid="{2F2DBFBE-CF8F-43D1-BA77-A956B6F39E05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H85"/>
  <sheetViews>
    <sheetView tabSelected="1" zoomScaleNormal="100" workbookViewId="0">
      <selection activeCell="C11" sqref="C11"/>
    </sheetView>
  </sheetViews>
  <sheetFormatPr baseColWidth="10" defaultColWidth="0" defaultRowHeight="12.75" zeroHeight="1" x14ac:dyDescent="0.2"/>
  <cols>
    <col min="1" max="1" width="2.42578125" style="7" customWidth="1"/>
    <col min="2" max="2" width="58.5703125" style="3" customWidth="1"/>
    <col min="3" max="3" width="47.5703125" style="3" customWidth="1"/>
    <col min="4" max="4" width="2.42578125" style="7" customWidth="1"/>
    <col min="5" max="7" width="0" style="3" hidden="1" customWidth="1"/>
    <col min="8" max="16384" width="11.42578125" style="3" hidden="1"/>
  </cols>
  <sheetData>
    <row r="1" spans="2:3" x14ac:dyDescent="0.2">
      <c r="B1" s="7"/>
      <c r="C1" s="7"/>
    </row>
    <row r="2" spans="2:3" ht="19.5" customHeight="1" x14ac:dyDescent="0.2">
      <c r="B2" s="172" t="e" vm="2">
        <v>#VALUE!</v>
      </c>
      <c r="C2" s="173" t="e" vm="1">
        <v>#VALUE!</v>
      </c>
    </row>
    <row r="3" spans="2:3" ht="19.5" customHeight="1" x14ac:dyDescent="0.2">
      <c r="B3" s="172"/>
      <c r="C3" s="173"/>
    </row>
    <row r="4" spans="2:3" ht="19.5" customHeight="1" x14ac:dyDescent="0.2">
      <c r="B4" s="7"/>
      <c r="C4" s="7"/>
    </row>
    <row r="5" spans="2:3" s="7" customFormat="1" ht="18" x14ac:dyDescent="0.25">
      <c r="B5" s="8" t="s">
        <v>63</v>
      </c>
    </row>
    <row r="6" spans="2:3" s="7" customFormat="1" ht="18" x14ac:dyDescent="0.25">
      <c r="B6" s="8"/>
    </row>
    <row r="7" spans="2:3" s="7" customFormat="1" ht="15" customHeight="1" x14ac:dyDescent="0.2">
      <c r="B7" s="73" t="s">
        <v>64</v>
      </c>
      <c r="C7" s="73"/>
    </row>
    <row r="8" spans="2:3" s="7" customFormat="1" ht="15" customHeight="1" x14ac:dyDescent="0.2">
      <c r="B8" s="40" t="s">
        <v>65</v>
      </c>
      <c r="C8" s="40"/>
    </row>
    <row r="9" spans="2:3" s="7" customFormat="1" ht="13.5" thickBot="1" x14ac:dyDescent="0.25">
      <c r="B9" s="31"/>
    </row>
    <row r="10" spans="2:3" x14ac:dyDescent="0.2">
      <c r="B10" s="75" t="s">
        <v>66</v>
      </c>
      <c r="C10" s="145"/>
    </row>
    <row r="11" spans="2:3" ht="17.25" customHeight="1" x14ac:dyDescent="0.2">
      <c r="B11" s="32" t="s">
        <v>67</v>
      </c>
      <c r="C11" s="20"/>
    </row>
    <row r="12" spans="2:3" ht="17.25" customHeight="1" x14ac:dyDescent="0.2">
      <c r="B12" s="32" t="s">
        <v>29</v>
      </c>
      <c r="C12" s="20"/>
    </row>
    <row r="13" spans="2:3" ht="17.25" customHeight="1" x14ac:dyDescent="0.2">
      <c r="B13" s="32" t="s">
        <v>36</v>
      </c>
      <c r="C13" s="20"/>
    </row>
    <row r="14" spans="2:3" s="7" customFormat="1" ht="17.25" customHeight="1" x14ac:dyDescent="0.2">
      <c r="B14" s="32" t="s">
        <v>31</v>
      </c>
      <c r="C14" s="20"/>
    </row>
    <row r="15" spans="2:3" ht="17.25" customHeight="1" thickBot="1" x14ac:dyDescent="0.25">
      <c r="B15" s="33" t="s">
        <v>68</v>
      </c>
      <c r="C15" s="67"/>
    </row>
    <row r="16" spans="2:3" s="7" customFormat="1" ht="18" customHeight="1" thickBot="1" x14ac:dyDescent="0.25">
      <c r="B16" s="9"/>
      <c r="C16" s="15"/>
    </row>
    <row r="17" spans="2:3" x14ac:dyDescent="0.2">
      <c r="B17" s="75" t="s">
        <v>69</v>
      </c>
      <c r="C17" s="77"/>
    </row>
    <row r="18" spans="2:3" ht="17.25" customHeight="1" x14ac:dyDescent="0.2">
      <c r="B18" s="32" t="s">
        <v>70</v>
      </c>
      <c r="C18" s="22"/>
    </row>
    <row r="19" spans="2:3" ht="17.25" customHeight="1" x14ac:dyDescent="0.2">
      <c r="B19" s="32" t="s">
        <v>71</v>
      </c>
      <c r="C19" s="74"/>
    </row>
    <row r="20" spans="2:3" s="7" customFormat="1" ht="17.25" customHeight="1" x14ac:dyDescent="0.2">
      <c r="B20" s="34" t="s">
        <v>25</v>
      </c>
      <c r="C20" s="20"/>
    </row>
    <row r="21" spans="2:3" s="7" customFormat="1" ht="17.25" customHeight="1" x14ac:dyDescent="0.2">
      <c r="B21" s="34" t="s">
        <v>26</v>
      </c>
      <c r="C21" s="20"/>
    </row>
    <row r="22" spans="2:3" ht="17.25" customHeight="1" x14ac:dyDescent="0.2">
      <c r="B22" s="24" t="s">
        <v>27</v>
      </c>
      <c r="C22" s="20"/>
    </row>
    <row r="23" spans="2:3" ht="17.25" customHeight="1" x14ac:dyDescent="0.2">
      <c r="B23" s="24" t="s">
        <v>28</v>
      </c>
      <c r="C23" s="20"/>
    </row>
    <row r="24" spans="2:3" ht="17.25" customHeight="1" x14ac:dyDescent="0.2">
      <c r="B24" s="32" t="s">
        <v>11</v>
      </c>
      <c r="C24" s="74"/>
    </row>
    <row r="25" spans="2:3" ht="17.25" customHeight="1" x14ac:dyDescent="0.2">
      <c r="B25" s="24" t="s">
        <v>29</v>
      </c>
      <c r="C25" s="20"/>
    </row>
    <row r="26" spans="2:3" ht="17.25" customHeight="1" x14ac:dyDescent="0.2">
      <c r="B26" s="24" t="s">
        <v>31</v>
      </c>
      <c r="C26" s="20"/>
    </row>
    <row r="27" spans="2:3" ht="17.25" customHeight="1" thickBot="1" x14ac:dyDescent="0.25">
      <c r="B27" s="35" t="s">
        <v>32</v>
      </c>
      <c r="C27" s="21"/>
    </row>
    <row r="28" spans="2:3" ht="17.25" hidden="1" customHeight="1" thickBot="1" x14ac:dyDescent="0.25">
      <c r="B28" s="36" t="s">
        <v>72</v>
      </c>
      <c r="C28" s="37">
        <v>15</v>
      </c>
    </row>
    <row r="29" spans="2:3" s="7" customFormat="1" ht="6.75" customHeight="1" thickBot="1" x14ac:dyDescent="0.25">
      <c r="B29" s="9"/>
      <c r="C29" s="15"/>
    </row>
    <row r="30" spans="2:3" x14ac:dyDescent="0.2">
      <c r="B30" s="75" t="s">
        <v>73</v>
      </c>
      <c r="C30" s="76"/>
    </row>
    <row r="31" spans="2:3" ht="40.5" customHeight="1" x14ac:dyDescent="0.2">
      <c r="B31" s="146" t="s">
        <v>74</v>
      </c>
      <c r="C31" s="20"/>
    </row>
    <row r="32" spans="2:3" ht="17.25" customHeight="1" x14ac:dyDescent="0.2">
      <c r="B32" s="32" t="s">
        <v>33</v>
      </c>
      <c r="C32" s="20"/>
    </row>
    <row r="33" spans="2:8" ht="17.25" customHeight="1" x14ac:dyDescent="0.2">
      <c r="B33" s="32" t="s">
        <v>34</v>
      </c>
      <c r="C33" s="20"/>
    </row>
    <row r="34" spans="2:8" s="7" customFormat="1" ht="17.25" customHeight="1" x14ac:dyDescent="0.2">
      <c r="B34" s="32" t="s">
        <v>35</v>
      </c>
      <c r="C34" s="20"/>
    </row>
    <row r="35" spans="2:8" s="7" customFormat="1" ht="6.75" customHeight="1" thickBot="1" x14ac:dyDescent="0.25">
      <c r="B35" s="9"/>
      <c r="C35" s="15"/>
    </row>
    <row r="36" spans="2:8" ht="13.5" thickBot="1" x14ac:dyDescent="0.25">
      <c r="B36" s="78" t="s">
        <v>75</v>
      </c>
      <c r="C36" s="79"/>
      <c r="E36" s="7"/>
      <c r="F36" s="7"/>
    </row>
    <row r="37" spans="2:8" ht="17.25" customHeight="1" thickBot="1" x14ac:dyDescent="0.25">
      <c r="B37" s="80" t="s">
        <v>76</v>
      </c>
      <c r="C37" s="70">
        <f>Berechnungen!E49</f>
        <v>0</v>
      </c>
      <c r="D37" s="4"/>
      <c r="E37" s="4"/>
      <c r="F37" s="7"/>
    </row>
    <row r="38" spans="2:8" ht="17.25" customHeight="1" x14ac:dyDescent="0.2">
      <c r="B38" s="24" t="s">
        <v>77</v>
      </c>
      <c r="C38" s="71" t="e">
        <f>Berechnungen!E52</f>
        <v>#DIV/0!</v>
      </c>
      <c r="D38" s="5"/>
      <c r="E38" s="5"/>
      <c r="F38" s="7"/>
    </row>
    <row r="39" spans="2:8" ht="6.75" customHeight="1" thickBot="1" x14ac:dyDescent="0.25">
      <c r="B39" s="9"/>
      <c r="C39" s="15"/>
      <c r="D39" s="5"/>
      <c r="E39" s="5"/>
      <c r="F39" s="7"/>
    </row>
    <row r="40" spans="2:8" ht="17.25" customHeight="1" x14ac:dyDescent="0.2">
      <c r="B40" s="80" t="s">
        <v>78</v>
      </c>
      <c r="C40" s="143">
        <f>Berechnungen!E57</f>
        <v>0</v>
      </c>
      <c r="D40" s="4"/>
      <c r="E40" s="4"/>
      <c r="F40" s="7"/>
    </row>
    <row r="41" spans="2:8" ht="17.25" customHeight="1" x14ac:dyDescent="0.2">
      <c r="B41" s="38" t="s">
        <v>79</v>
      </c>
      <c r="C41" s="69" cm="1">
        <f t="array" ref="C41:D41">Berechnungen!E11:F11</f>
        <v>0</v>
      </c>
      <c r="D41" s="93">
        <v>0</v>
      </c>
      <c r="E41" s="4"/>
      <c r="F41" s="7"/>
    </row>
    <row r="42" spans="2:8" ht="17.25" customHeight="1" thickBot="1" x14ac:dyDescent="0.25">
      <c r="B42" s="39" t="s">
        <v>80</v>
      </c>
      <c r="C42" s="144" t="e">
        <f>Berechnungen!E56</f>
        <v>#DIV/0!</v>
      </c>
      <c r="D42" s="4"/>
      <c r="E42" s="4"/>
      <c r="F42" s="7"/>
      <c r="H42" s="3" t="s">
        <v>81</v>
      </c>
    </row>
    <row r="43" spans="2:8" ht="6.75" customHeight="1" thickBot="1" x14ac:dyDescent="0.25">
      <c r="B43" s="9"/>
      <c r="C43" s="15"/>
      <c r="D43" s="4"/>
      <c r="E43" s="4"/>
      <c r="F43" s="7"/>
    </row>
    <row r="44" spans="2:8" ht="17.25" customHeight="1" x14ac:dyDescent="0.2">
      <c r="B44" s="80" t="s">
        <v>82</v>
      </c>
      <c r="C44" s="142">
        <f>Berechnungen!E54</f>
        <v>0</v>
      </c>
      <c r="D44" s="4"/>
      <c r="E44" s="4"/>
      <c r="F44" s="7"/>
      <c r="H44" s="3">
        <f>IF(D19&lt;=7.5,40,IF(AND(7.5&lt;D19,D19&lt;=15),(40-15*(D19/7.5-1)),15))</f>
        <v>40</v>
      </c>
    </row>
    <row r="45" spans="2:8" ht="17.25" customHeight="1" thickBot="1" x14ac:dyDescent="0.25">
      <c r="B45" s="23" t="s">
        <v>83</v>
      </c>
      <c r="C45" s="72" t="e">
        <f>Berechnungen!E55</f>
        <v>#DIV/0!</v>
      </c>
      <c r="D45" s="6"/>
      <c r="E45" s="6"/>
      <c r="F45" s="7"/>
    </row>
    <row r="46" spans="2:8" x14ac:dyDescent="0.2">
      <c r="B46" s="7"/>
      <c r="C46" s="7"/>
      <c r="E46" s="7"/>
      <c r="F46" s="7"/>
    </row>
    <row r="47" spans="2:8" s="7" customFormat="1" ht="12" customHeight="1" x14ac:dyDescent="0.2"/>
    <row r="48" spans="2:8" x14ac:dyDescent="0.2">
      <c r="B48" s="81" t="s">
        <v>84</v>
      </c>
      <c r="C48" s="81"/>
    </row>
    <row r="49" spans="1:4" ht="3" customHeight="1" x14ac:dyDescent="0.2">
      <c r="B49" s="10"/>
    </row>
    <row r="50" spans="1:4" ht="30.75" customHeight="1" x14ac:dyDescent="0.2">
      <c r="B50" s="174" t="s">
        <v>85</v>
      </c>
      <c r="C50" s="175"/>
    </row>
    <row r="51" spans="1:4" ht="30.75" customHeight="1" x14ac:dyDescent="0.2">
      <c r="B51" s="174" t="s">
        <v>86</v>
      </c>
      <c r="C51" s="175"/>
    </row>
    <row r="52" spans="1:4" s="7" customFormat="1" ht="17.25" customHeight="1" x14ac:dyDescent="0.2">
      <c r="B52" s="11" t="s">
        <v>87</v>
      </c>
      <c r="C52" s="68"/>
    </row>
    <row r="53" spans="1:4" s="7" customFormat="1" ht="17.25" customHeight="1" x14ac:dyDescent="0.2">
      <c r="B53" s="41"/>
      <c r="C53" s="15"/>
    </row>
    <row r="54" spans="1:4" s="7" customFormat="1" ht="12" customHeight="1" x14ac:dyDescent="0.2">
      <c r="B54" s="42" t="s">
        <v>88</v>
      </c>
      <c r="C54" s="15"/>
    </row>
    <row r="55" spans="1:4" s="7" customFormat="1" ht="12" customHeight="1" x14ac:dyDescent="0.2">
      <c r="B55" s="43" t="s">
        <v>61</v>
      </c>
      <c r="C55" s="15"/>
    </row>
    <row r="56" spans="1:4" s="7" customFormat="1" ht="12" customHeight="1" x14ac:dyDescent="0.2">
      <c r="B56" s="41"/>
      <c r="C56" s="15"/>
    </row>
    <row r="57" spans="1:4" s="7" customFormat="1" ht="12" customHeight="1" x14ac:dyDescent="0.2">
      <c r="B57" s="42" t="s">
        <v>89</v>
      </c>
      <c r="C57" s="15"/>
    </row>
    <row r="58" spans="1:4" s="7" customFormat="1" ht="12" customHeight="1" x14ac:dyDescent="0.2">
      <c r="B58" s="44" t="s">
        <v>62</v>
      </c>
      <c r="C58" s="15"/>
    </row>
    <row r="59" spans="1:4" hidden="1" x14ac:dyDescent="0.2">
      <c r="B59" s="25"/>
      <c r="C59" s="7"/>
    </row>
    <row r="60" spans="1:4" s="13" customFormat="1" ht="15.75" hidden="1" x14ac:dyDescent="0.25">
      <c r="A60" s="12"/>
      <c r="B60" s="26"/>
      <c r="C60" s="12"/>
      <c r="D60" s="12"/>
    </row>
    <row r="61" spans="1:4" hidden="1" x14ac:dyDescent="0.2">
      <c r="B61" s="7"/>
      <c r="C61" s="7"/>
    </row>
    <row r="62" spans="1:4" ht="66" hidden="1" customHeight="1" x14ac:dyDescent="0.2">
      <c r="B62" s="171"/>
      <c r="C62" s="171"/>
    </row>
    <row r="63" spans="1:4" ht="15.75" hidden="1" x14ac:dyDescent="0.2">
      <c r="B63" s="27"/>
      <c r="C63" s="14"/>
    </row>
    <row r="64" spans="1:4" ht="15.75" hidden="1" x14ac:dyDescent="0.2">
      <c r="B64" s="28"/>
      <c r="C64" s="14"/>
    </row>
    <row r="65" spans="2:3" hidden="1" x14ac:dyDescent="0.2">
      <c r="B65" s="7"/>
      <c r="C65" s="7"/>
    </row>
    <row r="66" spans="2:3" hidden="1" x14ac:dyDescent="0.2">
      <c r="B66" s="7"/>
      <c r="C66" s="7"/>
    </row>
    <row r="67" spans="2:3" hidden="1" x14ac:dyDescent="0.2">
      <c r="B67" s="7"/>
      <c r="C67" s="7"/>
    </row>
    <row r="68" spans="2:3" hidden="1" x14ac:dyDescent="0.2">
      <c r="B68" s="7"/>
      <c r="C68" s="7"/>
    </row>
    <row r="69" spans="2:3" hidden="1" x14ac:dyDescent="0.2">
      <c r="B69" s="7"/>
      <c r="C69" s="7"/>
    </row>
    <row r="70" spans="2:3" hidden="1" x14ac:dyDescent="0.2">
      <c r="B70" s="7"/>
      <c r="C70" s="7"/>
    </row>
    <row r="71" spans="2:3" hidden="1" x14ac:dyDescent="0.2">
      <c r="B71" s="7"/>
      <c r="C71" s="7"/>
    </row>
    <row r="72" spans="2:3" hidden="1" x14ac:dyDescent="0.2">
      <c r="B72" s="7"/>
      <c r="C72" s="7"/>
    </row>
    <row r="73" spans="2:3" hidden="1" x14ac:dyDescent="0.2">
      <c r="B73" s="7"/>
      <c r="C73" s="7"/>
    </row>
    <row r="74" spans="2:3" x14ac:dyDescent="0.2">
      <c r="B74" s="7"/>
      <c r="C74" s="7"/>
    </row>
    <row r="75" spans="2:3" x14ac:dyDescent="0.2">
      <c r="B75" s="7"/>
      <c r="C75" s="7"/>
    </row>
    <row r="76" spans="2:3" x14ac:dyDescent="0.2">
      <c r="B76" s="7"/>
      <c r="C76" s="7"/>
    </row>
    <row r="77" spans="2:3" x14ac:dyDescent="0.2">
      <c r="B77" s="7"/>
      <c r="C77" s="7"/>
    </row>
    <row r="78" spans="2:3" x14ac:dyDescent="0.2">
      <c r="B78" s="7"/>
      <c r="C78" s="7"/>
    </row>
    <row r="79" spans="2:3" x14ac:dyDescent="0.2">
      <c r="B79" s="7"/>
      <c r="C79" s="7"/>
    </row>
    <row r="80" spans="2:3" x14ac:dyDescent="0.2">
      <c r="B80" s="7"/>
      <c r="C80" s="7"/>
    </row>
    <row r="81" spans="2:3" x14ac:dyDescent="0.2">
      <c r="B81" s="7"/>
      <c r="C81" s="7"/>
    </row>
    <row r="82" spans="2:3" x14ac:dyDescent="0.2">
      <c r="B82" s="7"/>
      <c r="C82" s="7"/>
    </row>
    <row r="83" spans="2:3" x14ac:dyDescent="0.2">
      <c r="B83" s="7"/>
      <c r="C83" s="7"/>
    </row>
    <row r="84" spans="2:3" x14ac:dyDescent="0.2">
      <c r="B84" s="7"/>
      <c r="C84" s="7"/>
    </row>
    <row r="85" spans="2:3" x14ac:dyDescent="0.2"/>
  </sheetData>
  <sheetProtection algorithmName="SHA-512" hashValue="aXatQNFoU3UXMs0fE7Hkd4749blASIkWb9jLPbsmBUMxoTk1qAoRN/BI7JogaDV/Ln+vo3PWOQmeeZALUCuuTg==" saltValue="Kd1I3594mDMgTKKCcNTnXw==" spinCount="100000" sheet="1" objects="1" scenarios="1" selectLockedCells="1"/>
  <mergeCells count="5">
    <mergeCell ref="B62:C62"/>
    <mergeCell ref="B2:B3"/>
    <mergeCell ref="C2:C3"/>
    <mergeCell ref="B50:C50"/>
    <mergeCell ref="B51:C51"/>
  </mergeCells>
  <conditionalFormatting sqref="C42">
    <cfRule type="cellIs" dxfId="13" priority="1" operator="lessThan">
      <formula>4</formula>
    </cfRule>
    <cfRule type="cellIs" dxfId="12" priority="2" operator="greaterThan">
      <formula>4</formula>
    </cfRule>
  </conditionalFormatting>
  <dataValidations count="2">
    <dataValidation type="list" allowBlank="1" showInputMessage="1" showErrorMessage="1" sqref="C10:C11" xr:uid="{FB1EC645-FDDC-407B-92B9-C47F752D76EC}">
      <formula1>"Installateur, Planer, Hersteller"</formula1>
    </dataValidation>
    <dataValidation type="list" allowBlank="1" showInputMessage="1" showErrorMessage="1" sqref="C31" xr:uid="{1D201A66-816B-4F7E-A5FC-6C7CAF67150C}">
      <formula1>"Antragstellender, Endkunde"</formula1>
    </dataValidation>
  </dataValidations>
  <hyperlinks>
    <hyperlink ref="B55" r:id="rId1" xr:uid="{BBFA78A9-40D7-4E0B-B716-8521728AE1F3}"/>
  </hyperlinks>
  <pageMargins left="0.7" right="0.7" top="0.78740157499999996" bottom="0.78740157499999996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A66F-90B1-4C62-B854-51A1225FB856}">
  <sheetPr codeName="Tabelle4"/>
  <dimension ref="A1:N58"/>
  <sheetViews>
    <sheetView zoomScaleNormal="100" workbookViewId="0">
      <selection activeCell="E11" sqref="E11:F11"/>
    </sheetView>
  </sheetViews>
  <sheetFormatPr baseColWidth="10" defaultColWidth="10.85546875" defaultRowHeight="12.75" x14ac:dyDescent="0.2"/>
  <cols>
    <col min="1" max="1" width="2.42578125" style="94" customWidth="1"/>
    <col min="2" max="2" width="18.85546875" style="94" customWidth="1"/>
    <col min="3" max="3" width="48.5703125" style="94" customWidth="1"/>
    <col min="4" max="4" width="19.85546875" style="94" customWidth="1"/>
    <col min="5" max="9" width="20.5703125" style="94" customWidth="1"/>
    <col min="10" max="12" width="20.5703125" style="94" hidden="1" customWidth="1"/>
    <col min="13" max="13" width="20.5703125" style="94" customWidth="1"/>
    <col min="14" max="14" width="2.42578125" style="94" customWidth="1"/>
    <col min="15" max="16384" width="10.85546875" style="94"/>
  </cols>
  <sheetData>
    <row r="1" spans="1:14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25">
      <c r="A2" s="7"/>
      <c r="B2" s="8" t="s">
        <v>90</v>
      </c>
      <c r="C2" s="8"/>
      <c r="D2" s="7"/>
      <c r="E2" s="7"/>
      <c r="F2" s="7"/>
      <c r="G2" s="12"/>
      <c r="H2" s="12"/>
      <c r="I2" s="7"/>
      <c r="J2" s="7"/>
      <c r="K2" s="7"/>
      <c r="L2" s="7"/>
      <c r="M2" s="213" t="e" vm="1">
        <v>#VALUE!</v>
      </c>
      <c r="N2" s="7"/>
    </row>
    <row r="3" spans="1:14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13"/>
      <c r="N3" s="7"/>
    </row>
    <row r="4" spans="1:14" x14ac:dyDescent="0.2">
      <c r="A4" s="7"/>
      <c r="B4" s="73" t="s">
        <v>64</v>
      </c>
      <c r="C4" s="73"/>
      <c r="D4" s="73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">
      <c r="A5" s="7"/>
      <c r="B5" s="40" t="s">
        <v>65</v>
      </c>
      <c r="C5" s="40"/>
      <c r="D5" s="40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8.75" thickBot="1" x14ac:dyDescent="0.3">
      <c r="A7" s="7"/>
      <c r="B7" s="8" t="s">
        <v>91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 x14ac:dyDescent="0.2">
      <c r="A8" s="7"/>
      <c r="B8" s="219"/>
      <c r="C8" s="220"/>
      <c r="D8" s="91" t="s">
        <v>92</v>
      </c>
      <c r="E8" s="180" t="s">
        <v>93</v>
      </c>
      <c r="F8" s="181"/>
      <c r="G8" s="182"/>
      <c r="H8" s="182"/>
      <c r="I8" s="7"/>
      <c r="J8" s="7"/>
      <c r="K8" s="7"/>
      <c r="L8" s="7"/>
      <c r="M8" s="7"/>
      <c r="N8" s="7"/>
    </row>
    <row r="9" spans="1:14" ht="12.75" customHeight="1" x14ac:dyDescent="0.2">
      <c r="A9" s="7"/>
      <c r="B9" s="176" t="s">
        <v>94</v>
      </c>
      <c r="C9" s="177"/>
      <c r="D9" s="116" t="s">
        <v>95</v>
      </c>
      <c r="E9" s="178"/>
      <c r="F9" s="179"/>
      <c r="G9" s="186"/>
      <c r="H9" s="186"/>
      <c r="I9" s="7"/>
      <c r="J9" s="7"/>
      <c r="K9" s="7"/>
      <c r="L9" s="7"/>
      <c r="M9" s="7"/>
      <c r="N9" s="7"/>
    </row>
    <row r="10" spans="1:14" ht="12.75" customHeight="1" x14ac:dyDescent="0.2">
      <c r="A10" s="7"/>
      <c r="B10" s="176" t="s">
        <v>96</v>
      </c>
      <c r="C10" s="177"/>
      <c r="D10" s="116" t="s">
        <v>46</v>
      </c>
      <c r="E10" s="178"/>
      <c r="F10" s="179"/>
      <c r="G10" s="85"/>
      <c r="H10" s="85"/>
      <c r="I10" s="7"/>
      <c r="J10" s="7"/>
      <c r="K10" s="7"/>
      <c r="L10" s="7"/>
      <c r="M10" s="7"/>
      <c r="N10" s="7"/>
    </row>
    <row r="11" spans="1:14" ht="12.75" customHeight="1" x14ac:dyDescent="0.2">
      <c r="A11" s="7"/>
      <c r="B11" s="221" t="s">
        <v>97</v>
      </c>
      <c r="C11" s="222"/>
      <c r="D11" s="95" t="s">
        <v>44</v>
      </c>
      <c r="E11" s="223"/>
      <c r="F11" s="224"/>
      <c r="G11" s="85"/>
      <c r="H11" s="85"/>
      <c r="I11" s="7"/>
      <c r="J11" s="7"/>
      <c r="K11" s="7"/>
      <c r="L11" s="7"/>
      <c r="M11" s="7"/>
      <c r="N11" s="7"/>
    </row>
    <row r="12" spans="1:14" x14ac:dyDescent="0.2">
      <c r="A12" s="7"/>
      <c r="B12" s="204" t="s">
        <v>98</v>
      </c>
      <c r="C12" s="205"/>
      <c r="D12" s="117"/>
      <c r="E12" s="206"/>
      <c r="F12" s="207"/>
      <c r="G12" s="185"/>
      <c r="H12" s="185"/>
      <c r="I12" s="7"/>
      <c r="J12" s="7"/>
      <c r="K12" s="7"/>
      <c r="L12" s="7"/>
      <c r="M12" s="7"/>
      <c r="N12" s="7"/>
    </row>
    <row r="13" spans="1:14" x14ac:dyDescent="0.2">
      <c r="A13" s="7"/>
      <c r="B13" s="191" t="s">
        <v>99</v>
      </c>
      <c r="C13" s="192"/>
      <c r="D13" s="118" t="s">
        <v>100</v>
      </c>
      <c r="E13" s="183"/>
      <c r="F13" s="184"/>
      <c r="G13" s="185"/>
      <c r="H13" s="185"/>
      <c r="I13" s="7"/>
      <c r="J13" s="7"/>
      <c r="K13" s="7"/>
      <c r="L13" s="7"/>
      <c r="M13" s="7"/>
      <c r="N13" s="7"/>
    </row>
    <row r="14" spans="1:14" ht="12.75" customHeight="1" x14ac:dyDescent="0.2">
      <c r="A14" s="7"/>
      <c r="B14" s="193" t="s">
        <v>101</v>
      </c>
      <c r="C14" s="194"/>
      <c r="D14" s="95" t="s">
        <v>100</v>
      </c>
      <c r="E14" s="211"/>
      <c r="F14" s="212"/>
      <c r="G14" s="186"/>
      <c r="H14" s="186"/>
      <c r="I14" s="7"/>
      <c r="J14" s="7"/>
      <c r="K14" s="7"/>
      <c r="L14" s="7"/>
      <c r="M14" s="7"/>
      <c r="N14" s="7"/>
    </row>
    <row r="15" spans="1:14" ht="12.75" customHeight="1" x14ac:dyDescent="0.2">
      <c r="A15" s="7"/>
      <c r="B15" s="193" t="s">
        <v>102</v>
      </c>
      <c r="C15" s="194"/>
      <c r="D15" s="95" t="s">
        <v>103</v>
      </c>
      <c r="E15" s="208"/>
      <c r="F15" s="209"/>
      <c r="G15" s="210"/>
      <c r="H15" s="210"/>
      <c r="I15" s="7"/>
      <c r="J15" s="7"/>
      <c r="K15" s="7"/>
      <c r="L15" s="7"/>
      <c r="M15" s="7"/>
      <c r="N15" s="7"/>
    </row>
    <row r="16" spans="1:14" ht="12.75" customHeight="1" x14ac:dyDescent="0.2">
      <c r="A16" s="7"/>
      <c r="B16" s="193" t="s">
        <v>104</v>
      </c>
      <c r="C16" s="194"/>
      <c r="D16" s="95" t="s">
        <v>103</v>
      </c>
      <c r="E16" s="208"/>
      <c r="F16" s="209"/>
      <c r="G16" s="186"/>
      <c r="H16" s="186"/>
      <c r="I16" s="7"/>
      <c r="J16" s="7"/>
      <c r="K16" s="7"/>
      <c r="L16" s="7"/>
      <c r="M16" s="7"/>
      <c r="N16" s="7"/>
    </row>
    <row r="17" spans="1:14" ht="12.75" hidden="1" customHeight="1" x14ac:dyDescent="0.2">
      <c r="A17" s="7"/>
      <c r="B17" s="193" t="s">
        <v>105</v>
      </c>
      <c r="C17" s="194"/>
      <c r="D17" s="95" t="s">
        <v>106</v>
      </c>
      <c r="E17" s="195">
        <v>0.12</v>
      </c>
      <c r="F17" s="196"/>
      <c r="G17" s="85"/>
      <c r="H17" s="85"/>
      <c r="I17" s="7"/>
      <c r="J17" s="7"/>
      <c r="K17" s="7"/>
      <c r="L17" s="7"/>
      <c r="M17" s="7"/>
      <c r="N17" s="7"/>
    </row>
    <row r="18" spans="1:14" ht="12.75" hidden="1" customHeight="1" x14ac:dyDescent="0.2">
      <c r="A18" s="7"/>
      <c r="B18" s="193" t="s">
        <v>107</v>
      </c>
      <c r="C18" s="194"/>
      <c r="D18" s="95" t="s">
        <v>42</v>
      </c>
      <c r="E18" s="203">
        <v>0.25</v>
      </c>
      <c r="F18" s="196"/>
      <c r="G18" s="85"/>
      <c r="H18" s="85"/>
      <c r="I18" s="7"/>
      <c r="J18" s="7"/>
      <c r="K18" s="7"/>
      <c r="L18" s="7"/>
      <c r="M18" s="7"/>
      <c r="N18" s="7"/>
    </row>
    <row r="19" spans="1:14" ht="12.75" hidden="1" customHeight="1" x14ac:dyDescent="0.2">
      <c r="A19" s="7"/>
      <c r="B19" s="24" t="str">
        <f>"Wirkungsgrad Druckreduzierventil von "&amp;E13&amp;" zu "&amp;E14&amp;" bar"</f>
        <v>Wirkungsgrad Druckreduzierventil von  zu  bar</v>
      </c>
      <c r="C19" s="96"/>
      <c r="D19" s="95" t="s">
        <v>42</v>
      </c>
      <c r="E19" s="203">
        <f>1+LN(($E$14+1)/($E$13+1))</f>
        <v>1</v>
      </c>
      <c r="F19" s="196"/>
      <c r="G19" s="85"/>
      <c r="H19" s="85"/>
      <c r="I19" s="7"/>
      <c r="J19" s="7"/>
      <c r="K19" s="7"/>
      <c r="L19" s="7"/>
      <c r="M19" s="7"/>
      <c r="N19" s="7"/>
    </row>
    <row r="20" spans="1:14" ht="12.75" hidden="1" customHeight="1" thickBot="1" x14ac:dyDescent="0.25">
      <c r="A20" s="7"/>
      <c r="B20" s="97" t="s">
        <v>108</v>
      </c>
      <c r="C20" s="98"/>
      <c r="D20" s="99" t="s">
        <v>109</v>
      </c>
      <c r="E20" s="217">
        <v>184</v>
      </c>
      <c r="F20" s="218"/>
      <c r="G20" s="85"/>
      <c r="H20" s="85"/>
      <c r="I20" s="7"/>
      <c r="J20" s="7"/>
      <c r="K20" s="7"/>
      <c r="L20" s="7"/>
      <c r="M20" s="7"/>
      <c r="N20" s="7"/>
    </row>
    <row r="21" spans="1:14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8.75" thickBot="1" x14ac:dyDescent="0.3">
      <c r="A23" s="7"/>
      <c r="B23" s="8" t="s">
        <v>110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s="100" customFormat="1" ht="30" customHeight="1" x14ac:dyDescent="0.2">
      <c r="A24" s="46"/>
      <c r="B24" s="82" t="s">
        <v>111</v>
      </c>
      <c r="C24" s="220" t="s">
        <v>112</v>
      </c>
      <c r="D24" s="220"/>
      <c r="E24" s="83" t="s">
        <v>113</v>
      </c>
      <c r="F24" s="83" t="s">
        <v>114</v>
      </c>
      <c r="G24" s="83" t="s">
        <v>115</v>
      </c>
      <c r="H24" s="83" t="s">
        <v>116</v>
      </c>
      <c r="I24" s="83" t="s">
        <v>117</v>
      </c>
      <c r="J24" s="83" t="s">
        <v>118</v>
      </c>
      <c r="K24" s="83" t="s">
        <v>119</v>
      </c>
      <c r="L24" s="83" t="s">
        <v>120</v>
      </c>
      <c r="M24" s="84" t="s">
        <v>121</v>
      </c>
      <c r="N24" s="46"/>
    </row>
    <row r="25" spans="1:14" s="100" customFormat="1" ht="12.75" customHeight="1" x14ac:dyDescent="0.2">
      <c r="A25" s="46"/>
      <c r="B25" s="86"/>
      <c r="C25" s="225"/>
      <c r="D25" s="225"/>
      <c r="E25" s="89" t="s">
        <v>103</v>
      </c>
      <c r="F25" s="89" t="s">
        <v>103</v>
      </c>
      <c r="G25" s="89" t="s">
        <v>103</v>
      </c>
      <c r="H25" s="89" t="s">
        <v>122</v>
      </c>
      <c r="I25" s="90"/>
      <c r="J25" s="101" t="s">
        <v>123</v>
      </c>
      <c r="K25" s="101" t="s">
        <v>124</v>
      </c>
      <c r="L25" s="101" t="s">
        <v>125</v>
      </c>
      <c r="M25" s="102" t="s">
        <v>126</v>
      </c>
      <c r="N25" s="46"/>
    </row>
    <row r="26" spans="1:14" s="100" customFormat="1" x14ac:dyDescent="0.2">
      <c r="A26" s="46"/>
      <c r="B26" s="108">
        <v>1</v>
      </c>
      <c r="C26" s="214"/>
      <c r="D26" s="214"/>
      <c r="E26" s="109"/>
      <c r="F26" s="109"/>
      <c r="G26" s="109"/>
      <c r="H26" s="109"/>
      <c r="I26" s="109"/>
      <c r="J26" s="103">
        <f>$E$9*H26*60</f>
        <v>0</v>
      </c>
      <c r="K26" s="103">
        <f>(((PI()/4)*(2*F26^2-G26^2)*E26+2*(PI()/4)*($E$15^2*$E$16))*($E$14+1))*I26</f>
        <v>0</v>
      </c>
      <c r="L26" s="103">
        <f>(J26*K26)/10^9</f>
        <v>0</v>
      </c>
      <c r="M26" s="106">
        <f>(L26*E$17)/($E$19*(1-$E$18))</f>
        <v>0</v>
      </c>
      <c r="N26" s="46"/>
    </row>
    <row r="27" spans="1:14" s="100" customFormat="1" x14ac:dyDescent="0.2">
      <c r="A27" s="46"/>
      <c r="B27" s="108">
        <v>2</v>
      </c>
      <c r="C27" s="214"/>
      <c r="D27" s="214"/>
      <c r="E27" s="109"/>
      <c r="F27" s="109"/>
      <c r="G27" s="109"/>
      <c r="H27" s="109"/>
      <c r="I27" s="109"/>
      <c r="J27" s="103">
        <f>$E$9*H27*60</f>
        <v>0</v>
      </c>
      <c r="K27" s="103">
        <f t="shared" ref="K27:K32" si="0">(((PI()/4)*(2*F27^2-G27^2)*E27+2*(PI()/4)*($E$15^2*$E$16))*($E$14+1))*I27</f>
        <v>0</v>
      </c>
      <c r="L27" s="103">
        <f t="shared" ref="L27:L29" si="1">(J27*K27)/10^9</f>
        <v>0</v>
      </c>
      <c r="M27" s="106">
        <f>(L27*E$17)/($E$19*(1-$E$18))</f>
        <v>0</v>
      </c>
      <c r="N27" s="46"/>
    </row>
    <row r="28" spans="1:14" s="100" customFormat="1" x14ac:dyDescent="0.2">
      <c r="A28" s="46"/>
      <c r="B28" s="108">
        <v>3</v>
      </c>
      <c r="C28" s="214"/>
      <c r="D28" s="214"/>
      <c r="E28" s="109"/>
      <c r="F28" s="109"/>
      <c r="G28" s="109"/>
      <c r="H28" s="109"/>
      <c r="I28" s="109"/>
      <c r="J28" s="103">
        <f>$E$9*H28*60</f>
        <v>0</v>
      </c>
      <c r="K28" s="103">
        <f t="shared" si="0"/>
        <v>0</v>
      </c>
      <c r="L28" s="103">
        <f t="shared" si="1"/>
        <v>0</v>
      </c>
      <c r="M28" s="106">
        <f>(L28*E$17)/($E$19*(1-$E$18))</f>
        <v>0</v>
      </c>
      <c r="N28" s="46"/>
    </row>
    <row r="29" spans="1:14" s="100" customFormat="1" ht="15" customHeight="1" x14ac:dyDescent="0.2">
      <c r="A29" s="46"/>
      <c r="B29" s="108">
        <v>4</v>
      </c>
      <c r="C29" s="214"/>
      <c r="D29" s="214"/>
      <c r="E29" s="109"/>
      <c r="F29" s="109"/>
      <c r="G29" s="109"/>
      <c r="H29" s="109"/>
      <c r="I29" s="109"/>
      <c r="J29" s="103">
        <f>$E$9*H29*60</f>
        <v>0</v>
      </c>
      <c r="K29" s="103">
        <f t="shared" si="0"/>
        <v>0</v>
      </c>
      <c r="L29" s="103">
        <f t="shared" si="1"/>
        <v>0</v>
      </c>
      <c r="M29" s="106">
        <f>(L29*E$17)/($E$19*(1-$E$18))</f>
        <v>0</v>
      </c>
      <c r="N29" s="46"/>
    </row>
    <row r="30" spans="1:14" s="100" customFormat="1" ht="15" customHeight="1" x14ac:dyDescent="0.2">
      <c r="A30" s="46"/>
      <c r="B30" s="108">
        <v>5</v>
      </c>
      <c r="C30" s="214"/>
      <c r="D30" s="214"/>
      <c r="E30" s="109"/>
      <c r="F30" s="109"/>
      <c r="G30" s="109"/>
      <c r="H30" s="109"/>
      <c r="I30" s="109"/>
      <c r="J30" s="103">
        <f t="shared" ref="J30:J33" si="2">$E$9*H30*60</f>
        <v>0</v>
      </c>
      <c r="K30" s="103">
        <f t="shared" si="0"/>
        <v>0</v>
      </c>
      <c r="L30" s="103">
        <f t="shared" ref="L30:L33" si="3">(J30*K30)/10^9</f>
        <v>0</v>
      </c>
      <c r="M30" s="106">
        <f>(L30*E$17)/($E$19*(1-$E$18))</f>
        <v>0</v>
      </c>
      <c r="N30" s="46"/>
    </row>
    <row r="31" spans="1:14" s="100" customFormat="1" ht="15" customHeight="1" x14ac:dyDescent="0.2">
      <c r="A31" s="46"/>
      <c r="B31" s="108">
        <v>6</v>
      </c>
      <c r="C31" s="214"/>
      <c r="D31" s="214"/>
      <c r="E31" s="109"/>
      <c r="F31" s="109"/>
      <c r="G31" s="109"/>
      <c r="H31" s="109"/>
      <c r="I31" s="109"/>
      <c r="J31" s="103">
        <f t="shared" si="2"/>
        <v>0</v>
      </c>
      <c r="K31" s="103">
        <f t="shared" si="0"/>
        <v>0</v>
      </c>
      <c r="L31" s="103">
        <f t="shared" si="3"/>
        <v>0</v>
      </c>
      <c r="M31" s="106">
        <f t="shared" ref="M31:M33" si="4">(L31*E$17)/($E$19*(1-$E$18))</f>
        <v>0</v>
      </c>
      <c r="N31" s="46"/>
    </row>
    <row r="32" spans="1:14" s="100" customFormat="1" ht="15" customHeight="1" x14ac:dyDescent="0.2">
      <c r="A32" s="46"/>
      <c r="B32" s="108">
        <v>7</v>
      </c>
      <c r="C32" s="214"/>
      <c r="D32" s="214"/>
      <c r="E32" s="109"/>
      <c r="F32" s="109"/>
      <c r="G32" s="109"/>
      <c r="H32" s="109"/>
      <c r="I32" s="109"/>
      <c r="J32" s="103">
        <f t="shared" si="2"/>
        <v>0</v>
      </c>
      <c r="K32" s="103">
        <f t="shared" si="0"/>
        <v>0</v>
      </c>
      <c r="L32" s="103">
        <f t="shared" si="3"/>
        <v>0</v>
      </c>
      <c r="M32" s="106">
        <f t="shared" si="4"/>
        <v>0</v>
      </c>
      <c r="N32" s="46"/>
    </row>
    <row r="33" spans="1:14" s="100" customFormat="1" ht="15" customHeight="1" thickBot="1" x14ac:dyDescent="0.25">
      <c r="A33" s="46"/>
      <c r="B33" s="112">
        <v>8</v>
      </c>
      <c r="C33" s="215"/>
      <c r="D33" s="215"/>
      <c r="E33" s="113"/>
      <c r="F33" s="113"/>
      <c r="G33" s="113"/>
      <c r="H33" s="113"/>
      <c r="I33" s="113"/>
      <c r="J33" s="104">
        <f t="shared" si="2"/>
        <v>0</v>
      </c>
      <c r="K33" s="104">
        <f>(((PI()/4)*(2*F33^2-G33^2)*E33+2*(PI()/4)*($E$15^2*$E$16))*($E$14+1))*I33</f>
        <v>0</v>
      </c>
      <c r="L33" s="104">
        <f t="shared" si="3"/>
        <v>0</v>
      </c>
      <c r="M33" s="107">
        <f t="shared" si="4"/>
        <v>0</v>
      </c>
      <c r="N33" s="46"/>
    </row>
    <row r="34" spans="1:14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thickBot="1" x14ac:dyDescent="0.3">
      <c r="A35" s="7"/>
      <c r="B35" s="8" t="s">
        <v>127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30" customHeight="1" x14ac:dyDescent="0.2">
      <c r="A36" s="7"/>
      <c r="B36" s="82" t="s">
        <v>111</v>
      </c>
      <c r="C36" s="83" t="s">
        <v>112</v>
      </c>
      <c r="D36" s="83" t="s">
        <v>128</v>
      </c>
      <c r="E36" s="83" t="s">
        <v>113</v>
      </c>
      <c r="F36" s="83" t="s">
        <v>129</v>
      </c>
      <c r="G36" s="83" t="s">
        <v>130</v>
      </c>
      <c r="H36" s="83" t="s">
        <v>116</v>
      </c>
      <c r="I36" s="83" t="s">
        <v>117</v>
      </c>
      <c r="J36" s="83" t="s">
        <v>118</v>
      </c>
      <c r="K36" s="83" t="s">
        <v>131</v>
      </c>
      <c r="L36" s="83"/>
      <c r="M36" s="84" t="s">
        <v>121</v>
      </c>
      <c r="N36" s="7"/>
    </row>
    <row r="37" spans="1:14" ht="12.75" customHeight="1" x14ac:dyDescent="0.2">
      <c r="A37" s="7"/>
      <c r="B37" s="86"/>
      <c r="C37" s="87"/>
      <c r="D37" s="88"/>
      <c r="E37" s="89" t="s">
        <v>103</v>
      </c>
      <c r="F37" s="89" t="s">
        <v>132</v>
      </c>
      <c r="G37" s="89" t="s">
        <v>42</v>
      </c>
      <c r="H37" s="89" t="s">
        <v>122</v>
      </c>
      <c r="I37" s="90"/>
      <c r="J37" s="101" t="s">
        <v>123</v>
      </c>
      <c r="K37" s="101" t="s">
        <v>43</v>
      </c>
      <c r="L37" s="105"/>
      <c r="M37" s="102" t="s">
        <v>126</v>
      </c>
      <c r="N37" s="7"/>
    </row>
    <row r="38" spans="1:14" x14ac:dyDescent="0.2">
      <c r="A38" s="7"/>
      <c r="B38" s="108">
        <v>1</v>
      </c>
      <c r="C38" s="109"/>
      <c r="D38" s="109"/>
      <c r="E38" s="126" t="str">
        <f>IF(E26="","",E26)</f>
        <v/>
      </c>
      <c r="F38" s="109"/>
      <c r="G38" s="110"/>
      <c r="H38" s="126" t="str">
        <f t="shared" ref="H38:I41" si="5">IF(H26="","",H26)</f>
        <v/>
      </c>
      <c r="I38" s="126" t="str">
        <f t="shared" si="5"/>
        <v/>
      </c>
      <c r="J38" s="103" t="str">
        <f>IFERROR($E$9*H38*60,"")</f>
        <v/>
      </c>
      <c r="K38" s="103" t="str">
        <f>IFERROR((((F38*E38*2*(1/1000))/Berechnungen!G38)*(1/3600000))*I38,"")</f>
        <v/>
      </c>
      <c r="L38" s="111"/>
      <c r="M38" s="106" t="str">
        <f>IFERROR(K38*J38,"")</f>
        <v/>
      </c>
      <c r="N38" s="7"/>
    </row>
    <row r="39" spans="1:14" x14ac:dyDescent="0.2">
      <c r="A39" s="7"/>
      <c r="B39" s="108">
        <v>2</v>
      </c>
      <c r="C39" s="109"/>
      <c r="D39" s="109"/>
      <c r="E39" s="126" t="str">
        <f>IF(E27="","",E27)</f>
        <v/>
      </c>
      <c r="F39" s="109"/>
      <c r="G39" s="110"/>
      <c r="H39" s="126" t="str">
        <f t="shared" si="5"/>
        <v/>
      </c>
      <c r="I39" s="126" t="str">
        <f t="shared" si="5"/>
        <v/>
      </c>
      <c r="J39" s="103" t="str">
        <f t="shared" ref="J39:J45" si="6">IFERROR($E$9*H39*60,"")</f>
        <v/>
      </c>
      <c r="K39" s="103" t="str">
        <f>IFERROR((((F39*E39*2*(1/1000))/Berechnungen!G39)*(1/3600000))*I39,"")</f>
        <v/>
      </c>
      <c r="L39" s="111"/>
      <c r="M39" s="106" t="str">
        <f t="shared" ref="M39:M43" si="7">IFERROR(K39*J39,"")</f>
        <v/>
      </c>
      <c r="N39" s="7"/>
    </row>
    <row r="40" spans="1:14" x14ac:dyDescent="0.2">
      <c r="A40" s="7"/>
      <c r="B40" s="108">
        <v>3</v>
      </c>
      <c r="C40" s="109"/>
      <c r="D40" s="109"/>
      <c r="E40" s="126" t="str">
        <f>IF(E28="","",E28)</f>
        <v/>
      </c>
      <c r="F40" s="109"/>
      <c r="G40" s="110"/>
      <c r="H40" s="126" t="str">
        <f t="shared" si="5"/>
        <v/>
      </c>
      <c r="I40" s="126" t="str">
        <f t="shared" si="5"/>
        <v/>
      </c>
      <c r="J40" s="103" t="str">
        <f t="shared" si="6"/>
        <v/>
      </c>
      <c r="K40" s="103" t="str">
        <f>IFERROR((((F40*E40*2*(1/1000))/Berechnungen!G40)*(1/3600000))*I40,"")</f>
        <v/>
      </c>
      <c r="L40" s="111"/>
      <c r="M40" s="106" t="str">
        <f t="shared" si="7"/>
        <v/>
      </c>
      <c r="N40" s="7"/>
    </row>
    <row r="41" spans="1:14" x14ac:dyDescent="0.2">
      <c r="A41" s="7"/>
      <c r="B41" s="108">
        <v>4</v>
      </c>
      <c r="C41" s="109"/>
      <c r="D41" s="109"/>
      <c r="E41" s="126" t="str">
        <f>IF(E29="","",E29)</f>
        <v/>
      </c>
      <c r="F41" s="109"/>
      <c r="G41" s="110"/>
      <c r="H41" s="126" t="str">
        <f t="shared" si="5"/>
        <v/>
      </c>
      <c r="I41" s="126" t="str">
        <f t="shared" si="5"/>
        <v/>
      </c>
      <c r="J41" s="103" t="str">
        <f t="shared" si="6"/>
        <v/>
      </c>
      <c r="K41" s="103" t="str">
        <f>IFERROR((((F41*E41*2*(1/1000))/Berechnungen!G41)*(1/3600000))*I41,"")</f>
        <v/>
      </c>
      <c r="L41" s="111"/>
      <c r="M41" s="106" t="str">
        <f t="shared" si="7"/>
        <v/>
      </c>
      <c r="N41" s="7"/>
    </row>
    <row r="42" spans="1:14" x14ac:dyDescent="0.2">
      <c r="A42" s="7"/>
      <c r="B42" s="108">
        <v>5</v>
      </c>
      <c r="C42" s="109"/>
      <c r="D42" s="109"/>
      <c r="E42" s="126" t="str">
        <f t="shared" ref="E42:E45" si="8">IF(E30="","",E30)</f>
        <v/>
      </c>
      <c r="F42" s="109"/>
      <c r="G42" s="110"/>
      <c r="H42" s="126" t="str">
        <f>IF(H30="","",H30)</f>
        <v/>
      </c>
      <c r="I42" s="126" t="str">
        <f t="shared" ref="I42:I45" si="9">IF(I30="","",I30)</f>
        <v/>
      </c>
      <c r="J42" s="103" t="str">
        <f t="shared" si="6"/>
        <v/>
      </c>
      <c r="K42" s="103" t="str">
        <f>IFERROR((((F42*E42*2*(1/1000))/Berechnungen!G42)*(1/3600000))*I42,"")</f>
        <v/>
      </c>
      <c r="L42" s="111"/>
      <c r="M42" s="106" t="str">
        <f t="shared" si="7"/>
        <v/>
      </c>
      <c r="N42" s="7"/>
    </row>
    <row r="43" spans="1:14" x14ac:dyDescent="0.2">
      <c r="A43" s="7"/>
      <c r="B43" s="108">
        <v>6</v>
      </c>
      <c r="C43" s="109"/>
      <c r="D43" s="109"/>
      <c r="E43" s="126" t="str">
        <f t="shared" si="8"/>
        <v/>
      </c>
      <c r="F43" s="109"/>
      <c r="G43" s="110"/>
      <c r="H43" s="126" t="str">
        <f t="shared" ref="H43:H45" si="10">IF(H31="","",H31)</f>
        <v/>
      </c>
      <c r="I43" s="126" t="str">
        <f t="shared" si="9"/>
        <v/>
      </c>
      <c r="J43" s="103" t="str">
        <f t="shared" si="6"/>
        <v/>
      </c>
      <c r="K43" s="103" t="str">
        <f>IFERROR((((F43*E43*2*(1/1000))/Berechnungen!G43)*(1/3600000))*I43,"")</f>
        <v/>
      </c>
      <c r="L43" s="111"/>
      <c r="M43" s="106" t="str">
        <f t="shared" si="7"/>
        <v/>
      </c>
      <c r="N43" s="7"/>
    </row>
    <row r="44" spans="1:14" x14ac:dyDescent="0.2">
      <c r="A44" s="7"/>
      <c r="B44" s="108">
        <v>7</v>
      </c>
      <c r="C44" s="109"/>
      <c r="D44" s="109"/>
      <c r="E44" s="126" t="str">
        <f t="shared" si="8"/>
        <v/>
      </c>
      <c r="F44" s="109"/>
      <c r="G44" s="110"/>
      <c r="H44" s="126" t="str">
        <f t="shared" si="10"/>
        <v/>
      </c>
      <c r="I44" s="126" t="str">
        <f t="shared" si="9"/>
        <v/>
      </c>
      <c r="J44" s="103" t="str">
        <f t="shared" si="6"/>
        <v/>
      </c>
      <c r="K44" s="103" t="str">
        <f>IFERROR((((F44*E44*2*(1/1000))/Berechnungen!G44)*(1/3600000))*I44,"")</f>
        <v/>
      </c>
      <c r="L44" s="111"/>
      <c r="M44" s="106" t="str">
        <f>IFERROR(K44*J44,"")</f>
        <v/>
      </c>
      <c r="N44" s="7"/>
    </row>
    <row r="45" spans="1:14" ht="13.5" thickBot="1" x14ac:dyDescent="0.25">
      <c r="A45" s="7"/>
      <c r="B45" s="112">
        <v>8</v>
      </c>
      <c r="C45" s="113"/>
      <c r="D45" s="113"/>
      <c r="E45" s="127" t="str">
        <f t="shared" si="8"/>
        <v/>
      </c>
      <c r="F45" s="113"/>
      <c r="G45" s="114"/>
      <c r="H45" s="127" t="str">
        <f t="shared" si="10"/>
        <v/>
      </c>
      <c r="I45" s="127" t="str">
        <f t="shared" si="9"/>
        <v/>
      </c>
      <c r="J45" s="104" t="str">
        <f t="shared" si="6"/>
        <v/>
      </c>
      <c r="K45" s="104" t="str">
        <f>IFERROR((((F45*E45*2*(1/1000))/Berechnungen!G45)*(1/3600000))*I45,"")</f>
        <v/>
      </c>
      <c r="L45" s="115"/>
      <c r="M45" s="107" t="str">
        <f>IFERROR(K45*J45,"")</f>
        <v/>
      </c>
      <c r="N45" s="7"/>
    </row>
    <row r="46" spans="1:14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8.75" thickBot="1" x14ac:dyDescent="0.3">
      <c r="A47" s="7"/>
      <c r="B47" s="8" t="s">
        <v>133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5" customHeight="1" x14ac:dyDescent="0.2">
      <c r="A48" s="7"/>
      <c r="B48" s="216"/>
      <c r="C48" s="180"/>
      <c r="D48" s="91" t="s">
        <v>92</v>
      </c>
      <c r="E48" s="92" t="s">
        <v>93</v>
      </c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">
      <c r="A49" s="7"/>
      <c r="B49" s="187" t="s">
        <v>134</v>
      </c>
      <c r="C49" s="188"/>
      <c r="D49" s="95" t="s">
        <v>41</v>
      </c>
      <c r="E49" s="124">
        <f>E50-E51</f>
        <v>0</v>
      </c>
      <c r="F49" s="29"/>
      <c r="G49" s="18"/>
      <c r="H49" s="18"/>
      <c r="I49" s="7"/>
      <c r="J49" s="7"/>
      <c r="K49" s="7"/>
      <c r="L49" s="7"/>
      <c r="M49" s="7"/>
      <c r="N49" s="7"/>
    </row>
    <row r="50" spans="1:14" x14ac:dyDescent="0.2">
      <c r="A50" s="7"/>
      <c r="B50" s="197" t="s">
        <v>13</v>
      </c>
      <c r="C50" s="198"/>
      <c r="D50" s="95" t="s">
        <v>41</v>
      </c>
      <c r="E50" s="124">
        <f>SUM(M26:M33)</f>
        <v>0</v>
      </c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">
      <c r="A51" s="7"/>
      <c r="B51" s="197" t="s">
        <v>14</v>
      </c>
      <c r="C51" s="198"/>
      <c r="D51" s="95" t="s">
        <v>41</v>
      </c>
      <c r="E51" s="124">
        <f>SUM(M38:M45)</f>
        <v>0</v>
      </c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">
      <c r="A52" s="7"/>
      <c r="B52" s="197" t="s">
        <v>135</v>
      </c>
      <c r="C52" s="198"/>
      <c r="D52" s="96" t="s">
        <v>42</v>
      </c>
      <c r="E52" s="125" t="e">
        <f>1-E51/E50</f>
        <v>#DIV/0!</v>
      </c>
      <c r="F52" s="5"/>
      <c r="G52" s="17"/>
      <c r="H52" s="17"/>
      <c r="I52" s="7"/>
      <c r="J52" s="7"/>
      <c r="K52" s="7"/>
      <c r="L52" s="7"/>
      <c r="M52" s="7"/>
      <c r="N52" s="7"/>
    </row>
    <row r="53" spans="1:14" hidden="1" x14ac:dyDescent="0.2">
      <c r="A53" s="7"/>
      <c r="B53" s="119" t="s">
        <v>136</v>
      </c>
      <c r="C53" s="120"/>
      <c r="D53" s="95" t="s">
        <v>100</v>
      </c>
      <c r="E53" s="122">
        <v>225</v>
      </c>
      <c r="F53" s="5"/>
      <c r="G53" s="5"/>
      <c r="H53" s="5"/>
      <c r="I53" s="7"/>
      <c r="J53" s="7"/>
      <c r="K53" s="7"/>
      <c r="L53" s="7"/>
      <c r="M53" s="7"/>
      <c r="N53" s="7"/>
    </row>
    <row r="54" spans="1:14" x14ac:dyDescent="0.2">
      <c r="A54" s="7"/>
      <c r="B54" s="199" t="s">
        <v>137</v>
      </c>
      <c r="C54" s="200"/>
      <c r="D54" s="95" t="s">
        <v>44</v>
      </c>
      <c r="E54" s="140">
        <f>(E49/1000)*E20</f>
        <v>0</v>
      </c>
      <c r="F54" s="16"/>
      <c r="G54" s="4"/>
      <c r="H54" s="4"/>
      <c r="I54" s="7"/>
      <c r="J54" s="7"/>
      <c r="K54" s="7"/>
      <c r="L54" s="7"/>
      <c r="M54" s="7"/>
      <c r="N54" s="7"/>
    </row>
    <row r="55" spans="1:14" x14ac:dyDescent="0.2">
      <c r="A55" s="7"/>
      <c r="B55" s="201" t="s">
        <v>138</v>
      </c>
      <c r="C55" s="202"/>
      <c r="D55" s="95" t="s">
        <v>42</v>
      </c>
      <c r="E55" s="121" t="e">
        <f>E54/E11</f>
        <v>#DIV/0!</v>
      </c>
      <c r="F55" s="4"/>
      <c r="G55" s="4"/>
      <c r="H55" s="4"/>
      <c r="I55" s="7"/>
      <c r="J55" s="7"/>
      <c r="K55" s="7"/>
      <c r="L55" s="7"/>
      <c r="M55" s="7"/>
      <c r="N55" s="7"/>
    </row>
    <row r="56" spans="1:14" x14ac:dyDescent="0.2">
      <c r="A56" s="7"/>
      <c r="B56" s="197" t="s">
        <v>139</v>
      </c>
      <c r="C56" s="198"/>
      <c r="D56" s="95" t="s">
        <v>140</v>
      </c>
      <c r="E56" s="123" t="e">
        <f>E11/E57</f>
        <v>#DIV/0!</v>
      </c>
      <c r="F56" s="16"/>
      <c r="G56" s="19"/>
      <c r="H56" s="19"/>
      <c r="I56" s="7"/>
      <c r="J56" s="7"/>
      <c r="K56" s="7"/>
      <c r="L56" s="7"/>
      <c r="M56" s="7"/>
      <c r="N56" s="7"/>
    </row>
    <row r="57" spans="1:14" ht="13.5" thickBot="1" x14ac:dyDescent="0.25">
      <c r="A57" s="3"/>
      <c r="B57" s="189" t="s">
        <v>78</v>
      </c>
      <c r="C57" s="190"/>
      <c r="D57" s="99" t="s">
        <v>45</v>
      </c>
      <c r="E57" s="141">
        <f>E49*0.15</f>
        <v>0</v>
      </c>
      <c r="F57" s="5"/>
      <c r="G57" s="5"/>
      <c r="H57" s="5"/>
      <c r="I57" s="7"/>
      <c r="J57" s="7"/>
      <c r="K57" s="7"/>
      <c r="L57" s="7"/>
      <c r="M57" s="7"/>
      <c r="N57" s="3"/>
    </row>
    <row r="58" spans="1:14" x14ac:dyDescent="0.2">
      <c r="A58" s="7"/>
      <c r="B58" s="7"/>
      <c r="C58" s="7"/>
      <c r="D58" s="7"/>
      <c r="E58" s="6"/>
      <c r="F58" s="6"/>
      <c r="G58" s="30"/>
      <c r="H58" s="30"/>
      <c r="I58" s="7"/>
      <c r="J58" s="7"/>
      <c r="K58" s="7"/>
      <c r="L58" s="7"/>
      <c r="M58" s="7"/>
      <c r="N58" s="7"/>
    </row>
  </sheetData>
  <sheetProtection algorithmName="SHA-512" hashValue="aeVFKjHPkSi4Nuc32remLZbnmzNf2C3L6k5xBBuPzLPLS0gdgZOwd0orHv2SGPfSj77fezvzrvjed4IMh2D9cw==" saltValue="JP4cgmmmDkVC7NuuV9o9NQ==" spinCount="100000" sheet="1" selectLockedCells="1"/>
  <mergeCells count="51">
    <mergeCell ref="M2:M3"/>
    <mergeCell ref="C31:D31"/>
    <mergeCell ref="C32:D32"/>
    <mergeCell ref="C33:D33"/>
    <mergeCell ref="B48:C48"/>
    <mergeCell ref="C29:D29"/>
    <mergeCell ref="C30:D30"/>
    <mergeCell ref="E20:F20"/>
    <mergeCell ref="B8:C8"/>
    <mergeCell ref="B11:C11"/>
    <mergeCell ref="E11:F11"/>
    <mergeCell ref="C24:D24"/>
    <mergeCell ref="C25:D25"/>
    <mergeCell ref="C26:D26"/>
    <mergeCell ref="C27:D27"/>
    <mergeCell ref="C28:D28"/>
    <mergeCell ref="B18:C18"/>
    <mergeCell ref="E18:F18"/>
    <mergeCell ref="E19:F19"/>
    <mergeCell ref="G12:H12"/>
    <mergeCell ref="B12:C12"/>
    <mergeCell ref="E12:F12"/>
    <mergeCell ref="E15:F15"/>
    <mergeCell ref="G15:H15"/>
    <mergeCell ref="E16:F16"/>
    <mergeCell ref="G16:H16"/>
    <mergeCell ref="E14:F14"/>
    <mergeCell ref="G14:H14"/>
    <mergeCell ref="B49:C49"/>
    <mergeCell ref="B57:C57"/>
    <mergeCell ref="B13:C13"/>
    <mergeCell ref="B14:C14"/>
    <mergeCell ref="E9:F9"/>
    <mergeCell ref="B9:C9"/>
    <mergeCell ref="B15:C15"/>
    <mergeCell ref="B16:C16"/>
    <mergeCell ref="B17:C17"/>
    <mergeCell ref="E17:F17"/>
    <mergeCell ref="B56:C56"/>
    <mergeCell ref="B54:C54"/>
    <mergeCell ref="B55:C55"/>
    <mergeCell ref="B52:C52"/>
    <mergeCell ref="B50:C50"/>
    <mergeCell ref="B51:C51"/>
    <mergeCell ref="B10:C10"/>
    <mergeCell ref="E10:F10"/>
    <mergeCell ref="E8:F8"/>
    <mergeCell ref="G8:H8"/>
    <mergeCell ref="E13:F13"/>
    <mergeCell ref="G13:H13"/>
    <mergeCell ref="G9:H9"/>
  </mergeCells>
  <phoneticPr fontId="14" type="noConversion"/>
  <conditionalFormatting sqref="E38:E45">
    <cfRule type="expression" dxfId="11" priority="2">
      <formula>E38&lt;E26</formula>
    </cfRule>
  </conditionalFormatting>
  <conditionalFormatting sqref="E56">
    <cfRule type="cellIs" dxfId="10" priority="38" operator="lessThan">
      <formula>4</formula>
    </cfRule>
    <cfRule type="cellIs" dxfId="9" priority="39" operator="greaterThan">
      <formula>4</formula>
    </cfRule>
  </conditionalFormatting>
  <conditionalFormatting sqref="F26">
    <cfRule type="cellIs" dxfId="8" priority="22" operator="equal">
      <formula>"Nein"</formula>
    </cfRule>
    <cfRule type="cellIs" dxfId="7" priority="23" operator="equal">
      <formula>"Ja"</formula>
    </cfRule>
  </conditionalFormatting>
  <conditionalFormatting sqref="H38:I45">
    <cfRule type="expression" dxfId="6" priority="1">
      <formula>H38&lt;H26</formula>
    </cfRule>
  </conditionalFormatting>
  <dataValidations count="1">
    <dataValidation type="list" allowBlank="1" showInputMessage="1" showErrorMessage="1" sqref="D38:D45" xr:uid="{F2CA3E77-6CB4-4111-9415-FA671B7E4870}">
      <formula1>"Trapezgewindetrieb,Zahnriemenantrieb,Kugelgewindetrieb,Hubmagnet,Direktantrieb,Teleskopaktuatoren,anderer"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9317-5762-44F1-A2D1-E4C1787B2623}">
  <sheetPr codeName="Tabelle5"/>
  <dimension ref="A1:N57"/>
  <sheetViews>
    <sheetView zoomScale="111" zoomScaleNormal="130" workbookViewId="0">
      <selection activeCell="E28" sqref="E28"/>
    </sheetView>
  </sheetViews>
  <sheetFormatPr baseColWidth="10" defaultColWidth="10.85546875" defaultRowHeight="12.75" x14ac:dyDescent="0.2"/>
  <cols>
    <col min="1" max="1" width="2.42578125" style="94" customWidth="1"/>
    <col min="2" max="2" width="18.85546875" style="94" customWidth="1"/>
    <col min="3" max="3" width="48.5703125" style="94" customWidth="1"/>
    <col min="4" max="4" width="19.85546875" style="94" customWidth="1"/>
    <col min="5" max="9" width="20.5703125" style="94" customWidth="1"/>
    <col min="10" max="12" width="20.5703125" style="94" hidden="1" customWidth="1"/>
    <col min="13" max="13" width="20.5703125" style="94" customWidth="1"/>
    <col min="14" max="14" width="2.42578125" style="94" customWidth="1"/>
    <col min="15" max="16384" width="10.85546875" style="94"/>
  </cols>
  <sheetData>
    <row r="1" spans="1:14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25">
      <c r="A2" s="7"/>
      <c r="B2" s="8" t="s">
        <v>90</v>
      </c>
      <c r="C2" s="8"/>
      <c r="D2" s="7"/>
      <c r="E2" s="7"/>
      <c r="F2" s="7"/>
      <c r="G2" s="12"/>
      <c r="H2" s="12"/>
      <c r="I2" s="7"/>
      <c r="J2" s="7"/>
      <c r="K2" s="7"/>
      <c r="L2" s="7"/>
      <c r="M2" s="213" t="e" vm="1">
        <v>#VALUE!</v>
      </c>
      <c r="N2" s="7"/>
    </row>
    <row r="3" spans="1:14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13"/>
      <c r="N3" s="7"/>
    </row>
    <row r="4" spans="1:14" x14ac:dyDescent="0.2">
      <c r="A4" s="7"/>
      <c r="B4" s="73" t="s">
        <v>64</v>
      </c>
      <c r="C4" s="73"/>
      <c r="D4" s="73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">
      <c r="A5" s="7"/>
      <c r="B5" s="40" t="s">
        <v>65</v>
      </c>
      <c r="C5" s="40"/>
      <c r="D5" s="40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8.75" thickBot="1" x14ac:dyDescent="0.3">
      <c r="A7" s="7"/>
      <c r="B7" s="8" t="s">
        <v>91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 x14ac:dyDescent="0.2">
      <c r="A8" s="7"/>
      <c r="B8" s="219"/>
      <c r="C8" s="220"/>
      <c r="D8" s="91" t="s">
        <v>92</v>
      </c>
      <c r="E8" s="180" t="s">
        <v>93</v>
      </c>
      <c r="F8" s="181"/>
      <c r="G8" s="182"/>
      <c r="H8" s="182"/>
      <c r="I8" s="7"/>
      <c r="J8" s="7"/>
      <c r="K8" s="7"/>
      <c r="L8" s="7"/>
      <c r="M8" s="7"/>
      <c r="N8" s="7"/>
    </row>
    <row r="9" spans="1:14" ht="12.75" customHeight="1" x14ac:dyDescent="0.2">
      <c r="A9" s="7"/>
      <c r="B9" s="176" t="s">
        <v>94</v>
      </c>
      <c r="C9" s="177"/>
      <c r="D9" s="116" t="s">
        <v>95</v>
      </c>
      <c r="E9" s="178">
        <v>4500</v>
      </c>
      <c r="F9" s="179"/>
      <c r="G9" s="186"/>
      <c r="H9" s="186"/>
      <c r="I9" s="7"/>
      <c r="J9" s="7"/>
      <c r="K9" s="7"/>
      <c r="L9" s="7"/>
      <c r="M9" s="7"/>
      <c r="N9" s="7"/>
    </row>
    <row r="10" spans="1:14" ht="12.75" customHeight="1" x14ac:dyDescent="0.2">
      <c r="A10" s="7"/>
      <c r="B10" s="221" t="s">
        <v>97</v>
      </c>
      <c r="C10" s="222"/>
      <c r="D10" s="95" t="s">
        <v>44</v>
      </c>
      <c r="E10" s="223">
        <v>15000</v>
      </c>
      <c r="F10" s="224"/>
      <c r="G10" s="85"/>
      <c r="H10" s="85"/>
      <c r="I10" s="7"/>
      <c r="J10" s="7"/>
      <c r="K10" s="7"/>
      <c r="L10" s="7"/>
      <c r="M10" s="7"/>
      <c r="N10" s="7"/>
    </row>
    <row r="11" spans="1:14" x14ac:dyDescent="0.2">
      <c r="A11" s="7"/>
      <c r="B11" s="204" t="s">
        <v>98</v>
      </c>
      <c r="C11" s="205"/>
      <c r="D11" s="117"/>
      <c r="E11" s="206"/>
      <c r="F11" s="207"/>
      <c r="G11" s="185"/>
      <c r="H11" s="185"/>
      <c r="I11" s="7"/>
      <c r="J11" s="7"/>
      <c r="K11" s="7"/>
      <c r="L11" s="7"/>
      <c r="M11" s="7"/>
      <c r="N11" s="7"/>
    </row>
    <row r="12" spans="1:14" x14ac:dyDescent="0.2">
      <c r="A12" s="7"/>
      <c r="B12" s="191" t="s">
        <v>99</v>
      </c>
      <c r="C12" s="192"/>
      <c r="D12" s="118" t="s">
        <v>100</v>
      </c>
      <c r="E12" s="183">
        <v>7</v>
      </c>
      <c r="F12" s="184"/>
      <c r="G12" s="185"/>
      <c r="H12" s="185"/>
      <c r="I12" s="7"/>
      <c r="J12" s="7"/>
      <c r="K12" s="7"/>
      <c r="L12" s="7"/>
      <c r="M12" s="7"/>
      <c r="N12" s="7"/>
    </row>
    <row r="13" spans="1:14" ht="12.75" customHeight="1" x14ac:dyDescent="0.2">
      <c r="A13" s="7"/>
      <c r="B13" s="193" t="s">
        <v>101</v>
      </c>
      <c r="C13" s="194"/>
      <c r="D13" s="95" t="s">
        <v>100</v>
      </c>
      <c r="E13" s="211">
        <v>4</v>
      </c>
      <c r="F13" s="212"/>
      <c r="G13" s="186"/>
      <c r="H13" s="186"/>
      <c r="I13" s="7"/>
      <c r="J13" s="7"/>
      <c r="K13" s="7"/>
      <c r="L13" s="7"/>
      <c r="M13" s="7"/>
      <c r="N13" s="7"/>
    </row>
    <row r="14" spans="1:14" ht="12.75" customHeight="1" x14ac:dyDescent="0.2">
      <c r="A14" s="7"/>
      <c r="B14" s="193" t="s">
        <v>102</v>
      </c>
      <c r="C14" s="194"/>
      <c r="D14" s="95" t="s">
        <v>103</v>
      </c>
      <c r="E14" s="208">
        <v>4</v>
      </c>
      <c r="F14" s="209"/>
      <c r="G14" s="210"/>
      <c r="H14" s="210"/>
      <c r="I14" s="7"/>
      <c r="J14" s="7"/>
      <c r="K14" s="7"/>
      <c r="L14" s="7"/>
      <c r="M14" s="7"/>
      <c r="N14" s="7"/>
    </row>
    <row r="15" spans="1:14" ht="12.75" customHeight="1" x14ac:dyDescent="0.2">
      <c r="A15" s="7"/>
      <c r="B15" s="193" t="s">
        <v>104</v>
      </c>
      <c r="C15" s="194"/>
      <c r="D15" s="95" t="s">
        <v>103</v>
      </c>
      <c r="E15" s="208">
        <v>1000</v>
      </c>
      <c r="F15" s="209"/>
      <c r="G15" s="186"/>
      <c r="H15" s="186"/>
      <c r="I15" s="7"/>
      <c r="J15" s="7"/>
      <c r="K15" s="7"/>
      <c r="L15" s="7"/>
      <c r="M15" s="7"/>
      <c r="N15" s="7"/>
    </row>
    <row r="16" spans="1:14" ht="12.75" hidden="1" customHeight="1" x14ac:dyDescent="0.2">
      <c r="A16" s="7"/>
      <c r="B16" s="193" t="s">
        <v>105</v>
      </c>
      <c r="C16" s="194"/>
      <c r="D16" s="95" t="s">
        <v>106</v>
      </c>
      <c r="E16" s="195">
        <v>0.12</v>
      </c>
      <c r="F16" s="196"/>
      <c r="G16" s="85"/>
      <c r="H16" s="85"/>
      <c r="I16" s="7"/>
      <c r="J16" s="7"/>
      <c r="K16" s="7"/>
      <c r="L16" s="7"/>
      <c r="M16" s="7"/>
      <c r="N16" s="7"/>
    </row>
    <row r="17" spans="1:14" ht="12.75" hidden="1" customHeight="1" x14ac:dyDescent="0.2">
      <c r="A17" s="7"/>
      <c r="B17" s="193" t="s">
        <v>107</v>
      </c>
      <c r="C17" s="194"/>
      <c r="D17" s="95" t="s">
        <v>42</v>
      </c>
      <c r="E17" s="203">
        <v>0.25</v>
      </c>
      <c r="F17" s="196"/>
      <c r="G17" s="85"/>
      <c r="H17" s="85"/>
      <c r="I17" s="7"/>
      <c r="J17" s="7"/>
      <c r="K17" s="7"/>
      <c r="L17" s="7"/>
      <c r="M17" s="7"/>
      <c r="N17" s="7"/>
    </row>
    <row r="18" spans="1:14" ht="12.75" hidden="1" customHeight="1" x14ac:dyDescent="0.2">
      <c r="A18" s="7"/>
      <c r="B18" s="24" t="str">
        <f>"Wirkungsgrad Druckreduzierventil von "&amp;E12&amp;" zu "&amp;E13&amp;" bar"</f>
        <v>Wirkungsgrad Druckreduzierventil von 7 zu 4 bar</v>
      </c>
      <c r="C18" s="96"/>
      <c r="D18" s="95" t="s">
        <v>42</v>
      </c>
      <c r="E18" s="203">
        <f>1+LN(($E$13+1)/($E$12+1))</f>
        <v>0.52999637075426442</v>
      </c>
      <c r="F18" s="196"/>
      <c r="G18" s="85"/>
      <c r="H18" s="85"/>
      <c r="I18" s="7"/>
      <c r="J18" s="7"/>
      <c r="K18" s="7"/>
      <c r="L18" s="7"/>
      <c r="M18" s="7"/>
      <c r="N18" s="7"/>
    </row>
    <row r="19" spans="1:14" ht="12.75" hidden="1" customHeight="1" thickBot="1" x14ac:dyDescent="0.25">
      <c r="A19" s="7"/>
      <c r="B19" s="97" t="s">
        <v>108</v>
      </c>
      <c r="C19" s="98"/>
      <c r="D19" s="99" t="s">
        <v>109</v>
      </c>
      <c r="E19" s="217">
        <v>184</v>
      </c>
      <c r="F19" s="218"/>
      <c r="G19" s="85"/>
      <c r="H19" s="85"/>
      <c r="I19" s="7"/>
      <c r="J19" s="7"/>
      <c r="K19" s="7"/>
      <c r="L19" s="7"/>
      <c r="M19" s="7"/>
      <c r="N19" s="7"/>
    </row>
    <row r="20" spans="1:14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8.75" thickBot="1" x14ac:dyDescent="0.3">
      <c r="A22" s="7"/>
      <c r="B22" s="8" t="s">
        <v>110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s="100" customFormat="1" ht="30" customHeight="1" x14ac:dyDescent="0.2">
      <c r="A23" s="46"/>
      <c r="B23" s="82" t="s">
        <v>111</v>
      </c>
      <c r="C23" s="220" t="s">
        <v>112</v>
      </c>
      <c r="D23" s="220"/>
      <c r="E23" s="83" t="s">
        <v>113</v>
      </c>
      <c r="F23" s="83" t="s">
        <v>114</v>
      </c>
      <c r="G23" s="83" t="s">
        <v>115</v>
      </c>
      <c r="H23" s="83" t="s">
        <v>116</v>
      </c>
      <c r="I23" s="83" t="s">
        <v>117</v>
      </c>
      <c r="J23" s="83" t="s">
        <v>118</v>
      </c>
      <c r="K23" s="83" t="s">
        <v>119</v>
      </c>
      <c r="L23" s="83" t="s">
        <v>120</v>
      </c>
      <c r="M23" s="84" t="s">
        <v>121</v>
      </c>
      <c r="N23" s="46"/>
    </row>
    <row r="24" spans="1:14" s="100" customFormat="1" ht="12.75" customHeight="1" x14ac:dyDescent="0.2">
      <c r="A24" s="46"/>
      <c r="B24" s="86"/>
      <c r="C24" s="225"/>
      <c r="D24" s="225"/>
      <c r="E24" s="89" t="s">
        <v>103</v>
      </c>
      <c r="F24" s="89" t="s">
        <v>103</v>
      </c>
      <c r="G24" s="89" t="s">
        <v>103</v>
      </c>
      <c r="H24" s="89" t="s">
        <v>122</v>
      </c>
      <c r="I24" s="90"/>
      <c r="J24" s="101" t="s">
        <v>141</v>
      </c>
      <c r="K24" s="101" t="s">
        <v>142</v>
      </c>
      <c r="L24" s="101" t="s">
        <v>125</v>
      </c>
      <c r="M24" s="102" t="s">
        <v>126</v>
      </c>
      <c r="N24" s="46"/>
    </row>
    <row r="25" spans="1:14" s="100" customFormat="1" x14ac:dyDescent="0.2">
      <c r="A25" s="46"/>
      <c r="B25" s="108">
        <v>1</v>
      </c>
      <c r="C25" s="214" t="s">
        <v>143</v>
      </c>
      <c r="D25" s="214"/>
      <c r="E25" s="109">
        <v>50</v>
      </c>
      <c r="F25" s="109">
        <v>50</v>
      </c>
      <c r="G25" s="109">
        <v>20</v>
      </c>
      <c r="H25" s="109">
        <v>10</v>
      </c>
      <c r="I25" s="109">
        <v>5</v>
      </c>
      <c r="J25" s="103">
        <f>$E$9*H25*60</f>
        <v>2700000</v>
      </c>
      <c r="K25" s="103">
        <f>(((PI()/4)*(2*F25^2-G25^2)*E25+2*(PI()/4)*($E$14^2*$E$15))*($E$13+1))*I25</f>
        <v>5144357.970253286</v>
      </c>
      <c r="L25" s="103">
        <f>(J25*K25)/10^9</f>
        <v>13889.766519683872</v>
      </c>
      <c r="M25" s="106">
        <f>(L25*E$16)/($E$18*(1-$E$17))</f>
        <v>4193.1657758083584</v>
      </c>
      <c r="N25" s="46"/>
    </row>
    <row r="26" spans="1:14" s="100" customFormat="1" x14ac:dyDescent="0.2">
      <c r="A26" s="46"/>
      <c r="B26" s="108">
        <v>2</v>
      </c>
      <c r="C26" s="214" t="s">
        <v>143</v>
      </c>
      <c r="D26" s="214"/>
      <c r="E26" s="109">
        <v>100</v>
      </c>
      <c r="F26" s="109">
        <v>50</v>
      </c>
      <c r="G26" s="109">
        <v>20</v>
      </c>
      <c r="H26" s="109">
        <v>10</v>
      </c>
      <c r="I26" s="109">
        <v>6</v>
      </c>
      <c r="J26" s="103">
        <f>$E$9*H26*60</f>
        <v>2700000</v>
      </c>
      <c r="K26" s="103">
        <f t="shared" ref="K26:K31" si="0">(((PI()/4)*(2*F26^2-G26^2)*E26+2*(PI()/4)*($E$14^2*$E$15))*($E$13+1))*I26</f>
        <v>11592476.891746337</v>
      </c>
      <c r="L26" s="103">
        <f t="shared" ref="L26:L32" si="1">(J26*K26)/10^9</f>
        <v>31299.68760771511</v>
      </c>
      <c r="M26" s="106">
        <f>(L26*E$16)/($E$18*(1-$E$17))</f>
        <v>9449.0270001421941</v>
      </c>
      <c r="N26" s="46"/>
    </row>
    <row r="27" spans="1:14" s="100" customFormat="1" x14ac:dyDescent="0.2">
      <c r="A27" s="46"/>
      <c r="B27" s="108">
        <v>3</v>
      </c>
      <c r="C27" s="214" t="s">
        <v>143</v>
      </c>
      <c r="D27" s="214"/>
      <c r="E27" s="109">
        <v>165</v>
      </c>
      <c r="F27" s="109">
        <v>50</v>
      </c>
      <c r="G27" s="109">
        <v>20</v>
      </c>
      <c r="H27" s="109">
        <v>10</v>
      </c>
      <c r="I27" s="109">
        <v>2</v>
      </c>
      <c r="J27" s="103">
        <f>$E$9*H27*60</f>
        <v>2700000</v>
      </c>
      <c r="K27" s="103">
        <f t="shared" si="0"/>
        <v>6212499.4724738151</v>
      </c>
      <c r="L27" s="103">
        <f t="shared" si="1"/>
        <v>16773.748575679299</v>
      </c>
      <c r="M27" s="106">
        <f>(L27*E$16)/($E$18*(1-$E$17))</f>
        <v>5063.8078300220013</v>
      </c>
      <c r="N27" s="46"/>
    </row>
    <row r="28" spans="1:14" s="100" customFormat="1" ht="15" customHeight="1" x14ac:dyDescent="0.2">
      <c r="A28" s="46"/>
      <c r="B28" s="108">
        <v>4</v>
      </c>
      <c r="C28" s="214"/>
      <c r="D28" s="214"/>
      <c r="E28" s="109"/>
      <c r="F28" s="109"/>
      <c r="G28" s="109"/>
      <c r="H28" s="109"/>
      <c r="I28" s="109"/>
      <c r="J28" s="103">
        <f>$E$9*H28*60</f>
        <v>0</v>
      </c>
      <c r="K28" s="103">
        <f t="shared" si="0"/>
        <v>0</v>
      </c>
      <c r="L28" s="103">
        <f t="shared" si="1"/>
        <v>0</v>
      </c>
      <c r="M28" s="106">
        <f>(L28*E$16)/($E$18*(1-$E$17))</f>
        <v>0</v>
      </c>
      <c r="N28" s="46"/>
    </row>
    <row r="29" spans="1:14" s="100" customFormat="1" ht="15" customHeight="1" x14ac:dyDescent="0.2">
      <c r="A29" s="46"/>
      <c r="B29" s="108">
        <v>5</v>
      </c>
      <c r="C29" s="214"/>
      <c r="D29" s="214"/>
      <c r="E29" s="109"/>
      <c r="F29" s="109"/>
      <c r="G29" s="109"/>
      <c r="H29" s="109"/>
      <c r="I29" s="109"/>
      <c r="J29" s="103">
        <f t="shared" ref="J29:J32" si="2">$E$9*H29*60</f>
        <v>0</v>
      </c>
      <c r="K29" s="103">
        <f t="shared" si="0"/>
        <v>0</v>
      </c>
      <c r="L29" s="103">
        <f t="shared" si="1"/>
        <v>0</v>
      </c>
      <c r="M29" s="106">
        <f>(L29*E$16)/($E$18*(1-$E$17))</f>
        <v>0</v>
      </c>
      <c r="N29" s="46"/>
    </row>
    <row r="30" spans="1:14" s="100" customFormat="1" ht="15" customHeight="1" x14ac:dyDescent="0.2">
      <c r="A30" s="46"/>
      <c r="B30" s="108">
        <v>6</v>
      </c>
      <c r="C30" s="214"/>
      <c r="D30" s="214"/>
      <c r="E30" s="109"/>
      <c r="F30" s="109"/>
      <c r="G30" s="109"/>
      <c r="H30" s="109"/>
      <c r="I30" s="109"/>
      <c r="J30" s="103">
        <f t="shared" si="2"/>
        <v>0</v>
      </c>
      <c r="K30" s="103">
        <f t="shared" si="0"/>
        <v>0</v>
      </c>
      <c r="L30" s="103">
        <f t="shared" si="1"/>
        <v>0</v>
      </c>
      <c r="M30" s="106">
        <f t="shared" ref="M30:M32" si="3">(L30*E$16)/($E$18*(1-$E$17))</f>
        <v>0</v>
      </c>
      <c r="N30" s="46"/>
    </row>
    <row r="31" spans="1:14" s="100" customFormat="1" ht="15" customHeight="1" x14ac:dyDescent="0.2">
      <c r="A31" s="46"/>
      <c r="B31" s="108">
        <v>7</v>
      </c>
      <c r="C31" s="214"/>
      <c r="D31" s="214"/>
      <c r="E31" s="109"/>
      <c r="F31" s="109"/>
      <c r="G31" s="109"/>
      <c r="H31" s="109"/>
      <c r="I31" s="109"/>
      <c r="J31" s="103">
        <f t="shared" si="2"/>
        <v>0</v>
      </c>
      <c r="K31" s="103">
        <f t="shared" si="0"/>
        <v>0</v>
      </c>
      <c r="L31" s="103">
        <f t="shared" si="1"/>
        <v>0</v>
      </c>
      <c r="M31" s="106">
        <f t="shared" si="3"/>
        <v>0</v>
      </c>
      <c r="N31" s="46"/>
    </row>
    <row r="32" spans="1:14" s="100" customFormat="1" ht="15" customHeight="1" thickBot="1" x14ac:dyDescent="0.25">
      <c r="A32" s="46"/>
      <c r="B32" s="112">
        <v>8</v>
      </c>
      <c r="C32" s="215"/>
      <c r="D32" s="215"/>
      <c r="E32" s="113"/>
      <c r="F32" s="113"/>
      <c r="G32" s="113"/>
      <c r="H32" s="113"/>
      <c r="I32" s="113"/>
      <c r="J32" s="104">
        <f t="shared" si="2"/>
        <v>0</v>
      </c>
      <c r="K32" s="104">
        <f>(((PI()/4)*(2*F32^2-G32^2)*E32+2*(PI()/4)*($E$14^2*$E$15))*($E$13+1))*I32</f>
        <v>0</v>
      </c>
      <c r="L32" s="104">
        <f t="shared" si="1"/>
        <v>0</v>
      </c>
      <c r="M32" s="107">
        <f t="shared" si="3"/>
        <v>0</v>
      </c>
      <c r="N32" s="46"/>
    </row>
    <row r="33" spans="1:14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8.75" thickBot="1" x14ac:dyDescent="0.3">
      <c r="A34" s="7"/>
      <c r="B34" s="8" t="s">
        <v>127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2">
      <c r="A35" s="7"/>
      <c r="B35" s="82" t="s">
        <v>111</v>
      </c>
      <c r="C35" s="83" t="s">
        <v>112</v>
      </c>
      <c r="D35" s="83" t="s">
        <v>128</v>
      </c>
      <c r="E35" s="83" t="s">
        <v>113</v>
      </c>
      <c r="F35" s="83" t="s">
        <v>129</v>
      </c>
      <c r="G35" s="83" t="s">
        <v>130</v>
      </c>
      <c r="H35" s="83" t="s">
        <v>116</v>
      </c>
      <c r="I35" s="83" t="s">
        <v>117</v>
      </c>
      <c r="J35" s="83" t="s">
        <v>118</v>
      </c>
      <c r="K35" s="83" t="s">
        <v>131</v>
      </c>
      <c r="L35" s="83"/>
      <c r="M35" s="84" t="s">
        <v>121</v>
      </c>
      <c r="N35" s="7"/>
    </row>
    <row r="36" spans="1:14" ht="12.75" customHeight="1" x14ac:dyDescent="0.2">
      <c r="A36" s="7"/>
      <c r="B36" s="86"/>
      <c r="C36" s="87"/>
      <c r="D36" s="88"/>
      <c r="E36" s="89" t="s">
        <v>103</v>
      </c>
      <c r="F36" s="89" t="s">
        <v>132</v>
      </c>
      <c r="G36" s="89" t="s">
        <v>42</v>
      </c>
      <c r="H36" s="89" t="s">
        <v>122</v>
      </c>
      <c r="I36" s="90"/>
      <c r="J36" s="101" t="s">
        <v>123</v>
      </c>
      <c r="K36" s="101" t="s">
        <v>43</v>
      </c>
      <c r="L36" s="105"/>
      <c r="M36" s="102" t="s">
        <v>126</v>
      </c>
      <c r="N36" s="7"/>
    </row>
    <row r="37" spans="1:14" x14ac:dyDescent="0.2">
      <c r="A37" s="7"/>
      <c r="B37" s="108">
        <v>1</v>
      </c>
      <c r="C37" s="109" t="s">
        <v>144</v>
      </c>
      <c r="D37" s="109" t="s">
        <v>145</v>
      </c>
      <c r="E37" s="126">
        <f>IF(E25="","",E25)</f>
        <v>50</v>
      </c>
      <c r="F37" s="109">
        <v>100</v>
      </c>
      <c r="G37" s="110">
        <v>0.7</v>
      </c>
      <c r="H37" s="126">
        <f>IF(H25="","",H25)</f>
        <v>10</v>
      </c>
      <c r="I37" s="126">
        <f t="shared" ref="H37:I44" si="4">IF(I25="","",I25)</f>
        <v>5</v>
      </c>
      <c r="J37" s="103">
        <f>IFERROR($E$9*H37*60,"")</f>
        <v>2700000</v>
      </c>
      <c r="K37" s="103">
        <f>IFERROR((((F37*E37*2*(1/1000))/Beispiel!G37)*(1/3600000))*I37,"")</f>
        <v>1.9841269841269841E-5</v>
      </c>
      <c r="L37" s="111"/>
      <c r="M37" s="106">
        <f>IFERROR(K37*J37,"")</f>
        <v>53.571428571428569</v>
      </c>
      <c r="N37" s="7"/>
    </row>
    <row r="38" spans="1:14" x14ac:dyDescent="0.2">
      <c r="A38" s="7"/>
      <c r="B38" s="108">
        <v>2</v>
      </c>
      <c r="C38" s="109" t="s">
        <v>144</v>
      </c>
      <c r="D38" s="109" t="s">
        <v>145</v>
      </c>
      <c r="E38" s="126">
        <f>IF(E26="","",E26)</f>
        <v>100</v>
      </c>
      <c r="F38" s="109">
        <v>100</v>
      </c>
      <c r="G38" s="110">
        <v>0.7</v>
      </c>
      <c r="H38" s="126">
        <f t="shared" si="4"/>
        <v>10</v>
      </c>
      <c r="I38" s="126">
        <f t="shared" si="4"/>
        <v>6</v>
      </c>
      <c r="J38" s="103">
        <f t="shared" ref="J38:J44" si="5">IFERROR($E$9*H38*60,"")</f>
        <v>2700000</v>
      </c>
      <c r="K38" s="103">
        <f>IFERROR((((F38*E38*2*(1/1000))/Beispiel!G38)*(1/3600000))*I38,"")</f>
        <v>4.7619047619047614E-5</v>
      </c>
      <c r="L38" s="111"/>
      <c r="M38" s="106">
        <f t="shared" ref="M38:M42" si="6">IFERROR(K38*J38,"")</f>
        <v>128.57142857142856</v>
      </c>
      <c r="N38" s="7"/>
    </row>
    <row r="39" spans="1:14" x14ac:dyDescent="0.2">
      <c r="A39" s="7"/>
      <c r="B39" s="108">
        <v>3</v>
      </c>
      <c r="C39" s="109" t="s">
        <v>144</v>
      </c>
      <c r="D39" s="109" t="s">
        <v>145</v>
      </c>
      <c r="E39" s="126">
        <f>IF(E27="","",E27)</f>
        <v>165</v>
      </c>
      <c r="F39" s="109">
        <v>100</v>
      </c>
      <c r="G39" s="110">
        <v>0.7</v>
      </c>
      <c r="H39" s="126">
        <f t="shared" si="4"/>
        <v>10</v>
      </c>
      <c r="I39" s="126">
        <f t="shared" si="4"/>
        <v>2</v>
      </c>
      <c r="J39" s="103">
        <f t="shared" si="5"/>
        <v>2700000</v>
      </c>
      <c r="K39" s="103">
        <f>IFERROR((((F39*E39*2*(1/1000))/Beispiel!G39)*(1/3600000))*I39,"")</f>
        <v>2.6190476190476189E-5</v>
      </c>
      <c r="L39" s="111"/>
      <c r="M39" s="106">
        <f t="shared" si="6"/>
        <v>70.714285714285708</v>
      </c>
      <c r="N39" s="7"/>
    </row>
    <row r="40" spans="1:14" x14ac:dyDescent="0.2">
      <c r="A40" s="7"/>
      <c r="B40" s="108">
        <v>4</v>
      </c>
      <c r="C40" s="109"/>
      <c r="D40" s="109"/>
      <c r="E40" s="126" t="str">
        <f>IF(E28="","",E28)</f>
        <v/>
      </c>
      <c r="F40" s="109"/>
      <c r="G40" s="110"/>
      <c r="H40" s="126" t="str">
        <f t="shared" si="4"/>
        <v/>
      </c>
      <c r="I40" s="126" t="str">
        <f t="shared" si="4"/>
        <v/>
      </c>
      <c r="J40" s="103" t="str">
        <f t="shared" si="5"/>
        <v/>
      </c>
      <c r="K40" s="103" t="str">
        <f>IFERROR((((F40*E40*2*(1/1000))/Beispiel!G40)*(1/3600000))*I40,"")</f>
        <v/>
      </c>
      <c r="L40" s="111"/>
      <c r="M40" s="106" t="str">
        <f t="shared" si="6"/>
        <v/>
      </c>
      <c r="N40" s="7"/>
    </row>
    <row r="41" spans="1:14" x14ac:dyDescent="0.2">
      <c r="A41" s="7"/>
      <c r="B41" s="108">
        <v>5</v>
      </c>
      <c r="C41" s="109"/>
      <c r="D41" s="109"/>
      <c r="E41" s="126" t="str">
        <f t="shared" ref="E41:E44" si="7">IF(E29="","",E29)</f>
        <v/>
      </c>
      <c r="F41" s="109"/>
      <c r="G41" s="110"/>
      <c r="H41" s="126" t="str">
        <f>IF(H29="","",H29)</f>
        <v/>
      </c>
      <c r="I41" s="126" t="str">
        <f t="shared" si="4"/>
        <v/>
      </c>
      <c r="J41" s="103" t="str">
        <f t="shared" si="5"/>
        <v/>
      </c>
      <c r="K41" s="103" t="str">
        <f>IFERROR((((F41*E41*2*(1/1000))/Beispiel!G41)*(1/3600000))*I41,"")</f>
        <v/>
      </c>
      <c r="L41" s="111"/>
      <c r="M41" s="106" t="str">
        <f t="shared" si="6"/>
        <v/>
      </c>
      <c r="N41" s="7"/>
    </row>
    <row r="42" spans="1:14" x14ac:dyDescent="0.2">
      <c r="A42" s="7"/>
      <c r="B42" s="108">
        <v>6</v>
      </c>
      <c r="C42" s="109"/>
      <c r="D42" s="109"/>
      <c r="E42" s="126" t="str">
        <f t="shared" si="7"/>
        <v/>
      </c>
      <c r="F42" s="109"/>
      <c r="G42" s="110"/>
      <c r="H42" s="126" t="str">
        <f t="shared" ref="H42:H44" si="8">IF(H30="","",H30)</f>
        <v/>
      </c>
      <c r="I42" s="126" t="str">
        <f t="shared" si="4"/>
        <v/>
      </c>
      <c r="J42" s="103" t="str">
        <f t="shared" si="5"/>
        <v/>
      </c>
      <c r="K42" s="103" t="str">
        <f>IFERROR((((F42*E42*2*(1/1000))/Beispiel!G42)*(1/3600000))*I42,"")</f>
        <v/>
      </c>
      <c r="L42" s="111"/>
      <c r="M42" s="106" t="str">
        <f t="shared" si="6"/>
        <v/>
      </c>
      <c r="N42" s="7"/>
    </row>
    <row r="43" spans="1:14" x14ac:dyDescent="0.2">
      <c r="A43" s="7"/>
      <c r="B43" s="108">
        <v>7</v>
      </c>
      <c r="C43" s="109"/>
      <c r="D43" s="109"/>
      <c r="E43" s="126" t="str">
        <f t="shared" si="7"/>
        <v/>
      </c>
      <c r="F43" s="109"/>
      <c r="G43" s="110"/>
      <c r="H43" s="126" t="str">
        <f t="shared" si="8"/>
        <v/>
      </c>
      <c r="I43" s="126" t="str">
        <f t="shared" si="4"/>
        <v/>
      </c>
      <c r="J43" s="103" t="str">
        <f t="shared" si="5"/>
        <v/>
      </c>
      <c r="K43" s="103" t="str">
        <f>IFERROR((((F43*E43*2*(1/1000))/Beispiel!G43)*(1/3600000))*I43,"")</f>
        <v/>
      </c>
      <c r="L43" s="111"/>
      <c r="M43" s="106" t="str">
        <f>IFERROR(K43*J43,"")</f>
        <v/>
      </c>
      <c r="N43" s="7"/>
    </row>
    <row r="44" spans="1:14" ht="13.5" thickBot="1" x14ac:dyDescent="0.25">
      <c r="A44" s="7"/>
      <c r="B44" s="112">
        <v>8</v>
      </c>
      <c r="C44" s="113"/>
      <c r="D44" s="113"/>
      <c r="E44" s="127" t="str">
        <f t="shared" si="7"/>
        <v/>
      </c>
      <c r="F44" s="113"/>
      <c r="G44" s="114"/>
      <c r="H44" s="127" t="str">
        <f t="shared" si="8"/>
        <v/>
      </c>
      <c r="I44" s="127" t="str">
        <f t="shared" si="4"/>
        <v/>
      </c>
      <c r="J44" s="104" t="str">
        <f t="shared" si="5"/>
        <v/>
      </c>
      <c r="K44" s="104" t="str">
        <f>IFERROR((((F44*E44*2*(1/1000))/Beispiel!G44)*(1/3600000))*I44,"")</f>
        <v/>
      </c>
      <c r="L44" s="115"/>
      <c r="M44" s="107" t="str">
        <f>IFERROR(K44*J44,"")</f>
        <v/>
      </c>
      <c r="N44" s="7"/>
    </row>
    <row r="45" spans="1:14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8.75" thickBot="1" x14ac:dyDescent="0.3">
      <c r="A46" s="7"/>
      <c r="B46" s="8" t="s">
        <v>133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5" customHeight="1" x14ac:dyDescent="0.2">
      <c r="A47" s="7"/>
      <c r="B47" s="216"/>
      <c r="C47" s="180"/>
      <c r="D47" s="91" t="s">
        <v>92</v>
      </c>
      <c r="E47" s="92" t="s">
        <v>93</v>
      </c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">
      <c r="A48" s="7"/>
      <c r="B48" s="187" t="s">
        <v>134</v>
      </c>
      <c r="C48" s="188"/>
      <c r="D48" s="95" t="s">
        <v>41</v>
      </c>
      <c r="E48" s="124">
        <f>E49-E50</f>
        <v>18453.143463115412</v>
      </c>
      <c r="F48" s="29"/>
      <c r="G48" s="18"/>
      <c r="H48" s="18"/>
      <c r="I48" s="7"/>
      <c r="J48" s="7"/>
      <c r="K48" s="7"/>
      <c r="L48" s="7"/>
      <c r="M48" s="7"/>
      <c r="N48" s="7"/>
    </row>
    <row r="49" spans="1:14" x14ac:dyDescent="0.2">
      <c r="A49" s="7"/>
      <c r="B49" s="197" t="s">
        <v>13</v>
      </c>
      <c r="C49" s="198"/>
      <c r="D49" s="95" t="s">
        <v>41</v>
      </c>
      <c r="E49" s="124">
        <f>SUM(M25:M32)</f>
        <v>18706.000605972553</v>
      </c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">
      <c r="A50" s="7"/>
      <c r="B50" s="197" t="s">
        <v>14</v>
      </c>
      <c r="C50" s="198"/>
      <c r="D50" s="95" t="s">
        <v>41</v>
      </c>
      <c r="E50" s="124">
        <f>SUM(M37:M44)</f>
        <v>252.85714285714283</v>
      </c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">
      <c r="A51" s="7"/>
      <c r="B51" s="197" t="s">
        <v>135</v>
      </c>
      <c r="C51" s="198"/>
      <c r="D51" s="96" t="s">
        <v>42</v>
      </c>
      <c r="E51" s="125">
        <f>1-E50/E49</f>
        <v>0.98648256523757361</v>
      </c>
      <c r="F51" s="5"/>
      <c r="G51" s="17"/>
      <c r="H51" s="17"/>
      <c r="I51" s="7"/>
      <c r="J51" s="7"/>
      <c r="K51" s="7"/>
      <c r="L51" s="7"/>
      <c r="M51" s="7"/>
      <c r="N51" s="7"/>
    </row>
    <row r="52" spans="1:14" hidden="1" x14ac:dyDescent="0.2">
      <c r="A52" s="7"/>
      <c r="B52" s="119" t="s">
        <v>136</v>
      </c>
      <c r="C52" s="120"/>
      <c r="D52" s="95" t="s">
        <v>100</v>
      </c>
      <c r="E52" s="122">
        <v>225</v>
      </c>
      <c r="F52" s="5"/>
      <c r="G52" s="5"/>
      <c r="H52" s="5"/>
      <c r="I52" s="7"/>
      <c r="J52" s="7"/>
      <c r="K52" s="7"/>
      <c r="L52" s="7"/>
      <c r="M52" s="7"/>
      <c r="N52" s="7"/>
    </row>
    <row r="53" spans="1:14" x14ac:dyDescent="0.2">
      <c r="A53" s="7"/>
      <c r="B53" s="199" t="s">
        <v>137</v>
      </c>
      <c r="C53" s="200"/>
      <c r="D53" s="95" t="s">
        <v>44</v>
      </c>
      <c r="E53" s="140">
        <f>(E48/1000)*E19</f>
        <v>3395.3783972132355</v>
      </c>
      <c r="F53" s="16"/>
      <c r="G53" s="4"/>
      <c r="H53" s="4"/>
      <c r="I53" s="7"/>
      <c r="J53" s="7"/>
      <c r="K53" s="7"/>
      <c r="L53" s="7"/>
      <c r="M53" s="7"/>
      <c r="N53" s="7"/>
    </row>
    <row r="54" spans="1:14" x14ac:dyDescent="0.2">
      <c r="A54" s="7"/>
      <c r="B54" s="201" t="s">
        <v>138</v>
      </c>
      <c r="C54" s="202"/>
      <c r="D54" s="95" t="s">
        <v>42</v>
      </c>
      <c r="E54" s="121">
        <f>E53/E10</f>
        <v>0.22635855981421571</v>
      </c>
      <c r="F54" s="4"/>
      <c r="G54" s="4"/>
      <c r="H54" s="4"/>
      <c r="I54" s="7"/>
      <c r="J54" s="7"/>
      <c r="K54" s="7"/>
      <c r="L54" s="7"/>
      <c r="M54" s="7"/>
      <c r="N54" s="7"/>
    </row>
    <row r="55" spans="1:14" x14ac:dyDescent="0.2">
      <c r="A55" s="7"/>
      <c r="B55" s="197" t="s">
        <v>139</v>
      </c>
      <c r="C55" s="198"/>
      <c r="D55" s="95" t="s">
        <v>140</v>
      </c>
      <c r="E55" s="123">
        <f>E10/E56</f>
        <v>5.4191309030833912</v>
      </c>
      <c r="F55" s="16"/>
      <c r="G55" s="19"/>
      <c r="H55" s="19"/>
      <c r="I55" s="7"/>
      <c r="J55" s="7"/>
      <c r="K55" s="7"/>
      <c r="L55" s="7"/>
      <c r="M55" s="7"/>
      <c r="N55" s="7"/>
    </row>
    <row r="56" spans="1:14" ht="13.5" thickBot="1" x14ac:dyDescent="0.25">
      <c r="A56" s="3"/>
      <c r="B56" s="189" t="s">
        <v>78</v>
      </c>
      <c r="C56" s="190"/>
      <c r="D56" s="99" t="s">
        <v>45</v>
      </c>
      <c r="E56" s="141">
        <f>E48*0.15</f>
        <v>2767.9715194673117</v>
      </c>
      <c r="F56" s="5"/>
      <c r="G56" s="5"/>
      <c r="H56" s="5"/>
      <c r="I56" s="7"/>
      <c r="J56" s="7"/>
      <c r="K56" s="7"/>
      <c r="L56" s="7"/>
      <c r="M56" s="7"/>
      <c r="N56" s="3"/>
    </row>
    <row r="57" spans="1:14" x14ac:dyDescent="0.2">
      <c r="A57" s="7"/>
      <c r="B57" s="7"/>
      <c r="C57" s="7"/>
      <c r="D57" s="7"/>
      <c r="E57" s="6"/>
      <c r="F57" s="6"/>
      <c r="G57" s="30"/>
      <c r="H57" s="30"/>
      <c r="I57" s="7"/>
      <c r="J57" s="7"/>
      <c r="K57" s="7"/>
      <c r="L57" s="7"/>
      <c r="M57" s="7"/>
      <c r="N57" s="7"/>
    </row>
  </sheetData>
  <sheetProtection algorithmName="SHA-512" hashValue="tCiIqdD3aZ62oqcceNwddrtUe/wWDVPqVagLnxc3rDg80rYUXMvXNC4Xn42vssYPmj86e5OHc3x8LF5+Ih289g==" saltValue="cPHFJd4DWzKpndbW6lGKuw==" spinCount="100000" sheet="1" objects="1" scenarios="1" selectLockedCells="1"/>
  <mergeCells count="49">
    <mergeCell ref="B12:C12"/>
    <mergeCell ref="E12:F12"/>
    <mergeCell ref="G12:H12"/>
    <mergeCell ref="M2:M3"/>
    <mergeCell ref="B8:C8"/>
    <mergeCell ref="E8:F8"/>
    <mergeCell ref="G8:H8"/>
    <mergeCell ref="B9:C9"/>
    <mergeCell ref="E9:F9"/>
    <mergeCell ref="G9:H9"/>
    <mergeCell ref="B10:C10"/>
    <mergeCell ref="E10:F10"/>
    <mergeCell ref="B11:C11"/>
    <mergeCell ref="E11:F11"/>
    <mergeCell ref="G11:H11"/>
    <mergeCell ref="B17:C17"/>
    <mergeCell ref="E17:F17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C32:D32"/>
    <mergeCell ref="E18:F18"/>
    <mergeCell ref="E19:F19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B54:C54"/>
    <mergeCell ref="B55:C55"/>
    <mergeCell ref="B56:C56"/>
    <mergeCell ref="B47:C47"/>
    <mergeCell ref="B48:C48"/>
    <mergeCell ref="B49:C49"/>
    <mergeCell ref="B50:C50"/>
    <mergeCell ref="B51:C51"/>
    <mergeCell ref="B53:C53"/>
  </mergeCells>
  <conditionalFormatting sqref="E37:E44">
    <cfRule type="expression" dxfId="5" priority="2">
      <formula>E37&lt;E25</formula>
    </cfRule>
  </conditionalFormatting>
  <conditionalFormatting sqref="E55">
    <cfRule type="cellIs" dxfId="4" priority="5" operator="lessThan">
      <formula>4</formula>
    </cfRule>
    <cfRule type="cellIs" dxfId="3" priority="6" operator="greaterThan">
      <formula>4</formula>
    </cfRule>
  </conditionalFormatting>
  <conditionalFormatting sqref="F25">
    <cfRule type="cellIs" dxfId="2" priority="3" operator="equal">
      <formula>"Nein"</formula>
    </cfRule>
    <cfRule type="cellIs" dxfId="1" priority="4" operator="equal">
      <formula>"Ja"</formula>
    </cfRule>
  </conditionalFormatting>
  <conditionalFormatting sqref="H37:I44">
    <cfRule type="expression" dxfId="0" priority="1">
      <formula>H37&lt;H25</formula>
    </cfRule>
  </conditionalFormatting>
  <dataValidations count="1">
    <dataValidation type="list" allowBlank="1" showInputMessage="1" showErrorMessage="1" sqref="D37:D44" xr:uid="{87CCF001-B400-4989-BA11-21004E9711A6}">
      <formula1>"Trapezgewindetrieb,Zahnriemenantrieb,Teleskopaktuatoren,anderer"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Props1.xml><?xml version="1.0" encoding="utf-8"?>
<ds:datastoreItem xmlns:ds="http://schemas.openxmlformats.org/officeDocument/2006/customXml" ds:itemID="{0B1D5E40-D504-49C8-95BA-D18D32A2F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7e897-efed-455f-93c0-600ac6fcf993"/>
    <ds:schemaRef ds:uri="78451a78-f8fe-4fde-a3e4-ec9d3d94e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DE81D-B327-4DAD-812D-5DE63998B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1DBEE5-3355-4C33-946F-F6C41918AA49}">
  <ds:schemaRefs>
    <ds:schemaRef ds:uri="http://schemas.microsoft.com/office/2006/metadata/properties"/>
    <ds:schemaRef ds:uri="http://schemas.microsoft.com/office/infopath/2007/PartnerControls"/>
    <ds:schemaRef ds:uri="bbb83265-7d77-4b48-84d5-67862e6843c3"/>
    <ds:schemaRef ds:uri="b7a4be2a-ee1f-4fcb-ace9-a253ca47ea53"/>
    <ds:schemaRef ds:uri="34f7e897-efed-455f-93c0-600ac6fcf993"/>
    <ds:schemaRef ds:uri="78451a78-f8fe-4fde-a3e4-ec9d3d94ee72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Monitoringliste</vt:lpstr>
      <vt:lpstr>Förderbedingungen</vt:lpstr>
      <vt:lpstr>Allgemeine Angaben</vt:lpstr>
      <vt:lpstr>Berechnungen</vt:lpstr>
      <vt:lpstr>Beispiel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Stauss-Rössner, Luca</cp:lastModifiedBy>
  <cp:revision/>
  <dcterms:created xsi:type="dcterms:W3CDTF">2018-01-08T10:00:19Z</dcterms:created>
  <dcterms:modified xsi:type="dcterms:W3CDTF">2026-10-01T06:56:02Z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