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cimark.sharepoint.com/sites/ProKilowatt/Documents partages/02 Ausschreibung/01 Ausschreibung/14. Ausschreibung 2023/Hilfsmitteln/"/>
    </mc:Choice>
  </mc:AlternateContent>
  <xr:revisionPtr revIDLastSave="5" documentId="11_4006D57D0572A8768021BB7F4194873427B86DE3" xr6:coauthVersionLast="47" xr6:coauthVersionMax="47" xr10:uidLastSave="{A15AA6AC-812F-4AF8-9C69-26654C9EBAE7}"/>
  <bookViews>
    <workbookView xWindow="0" yWindow="0" windowWidth="29040" windowHeight="16440" activeTab="1" xr2:uid="{00000000-000D-0000-FFFF-FFFF00000000}"/>
  </bookViews>
  <sheets>
    <sheet name="Istruzioni_d'uso" sheetId="8" r:id="rId1"/>
    <sheet name="Strumento_di_calcolo" sheetId="9" r:id="rId2"/>
    <sheet name="esempio_di_calcolo" sheetId="1" r:id="rId3"/>
    <sheet name="Tabelle_e_diagrammi_ausiliari" sheetId="6" r:id="rId4"/>
  </sheets>
  <definedNames>
    <definedName name="Anleitung" localSheetId="0">esempio_di_calcolo!#REF!</definedName>
    <definedName name="Anleitung" localSheetId="1">Strumento_di_calcolo!#REF!</definedName>
    <definedName name="Anleitung" localSheetId="3">Tabelle_e_diagrammi_ausiliari!#REF!</definedName>
    <definedName name="Anleitung">esempio_di_calcolo!#REF!</definedName>
    <definedName name="polpaar" localSheetId="3">Tabelle_e_diagrammi_ausiliari!$E$6:$E$6</definedName>
    <definedName name="polpaar">Tabelle_e_diagrammi_ausiliari!$K$46:$K$49</definedName>
    <definedName name="PuVe" localSheetId="1">Strumento_di_calcolo!$P$19:$P$20</definedName>
    <definedName name="PuVe" localSheetId="3">Tabelle_e_diagrammi_ausiliari!#REF!</definedName>
    <definedName name="PuVe">esempio_di_calcolo!$P$19:$P$20</definedName>
    <definedName name="Riemen" localSheetId="0">esempio_di_calcolo!#REF!</definedName>
    <definedName name="Riemen" localSheetId="1">Strumento_di_calcolo!#REF!</definedName>
    <definedName name="Riemen" localSheetId="3">Tabelle_e_diagrammi_ausiliari!#REF!</definedName>
    <definedName name="Riemen">esempio_di_calcolo!#REF!</definedName>
    <definedName name="Trans" localSheetId="0">esempio_di_calcolo!#REF!</definedName>
    <definedName name="Trans" localSheetId="1">Strumento_di_calcolo!#REF!</definedName>
    <definedName name="Trans" localSheetId="3">Tabelle_e_diagrammi_ausiliari!#REF!</definedName>
    <definedName name="Trans">esempio_di_calcolo!#REF!</definedName>
    <definedName name="transm" localSheetId="0">esempio_di_calcolo!#REF!</definedName>
    <definedName name="transm" localSheetId="1">Strumento_di_calcolo!#REF!</definedName>
    <definedName name="transm" localSheetId="3">Tabelle_e_diagrammi_ausiliari!#REF!</definedName>
    <definedName name="transm">esempio_di_calcolo!#REF!</definedName>
    <definedName name="Transmission" localSheetId="0">esempio_di_calcolo!#REF!</definedName>
    <definedName name="Transmission" localSheetId="1">Strumento_di_calcolo!#REF!</definedName>
    <definedName name="Transmission" localSheetId="3">Tabelle_e_diagrammi_ausiliari!#REF!</definedName>
    <definedName name="Transmission">esempio_di_calcolo!#REF!</definedName>
    <definedName name="Venti" localSheetId="3">Tabelle_e_diagrammi_ausiliari!$F$6:$F$9</definedName>
    <definedName name="Venti">Tabelle_e_diagrammi_ausiliari!$L$46:$L$48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1" i="9" l="1"/>
  <c r="G77" i="9"/>
  <c r="G77" i="1"/>
  <c r="B132" i="9" l="1"/>
  <c r="B97" i="9"/>
  <c r="B132" i="1" l="1"/>
  <c r="B97" i="1"/>
  <c r="F112" i="9" l="1"/>
  <c r="F110" i="9"/>
  <c r="H77" i="9"/>
  <c r="F77" i="9"/>
  <c r="D67" i="9"/>
  <c r="D68" i="9" s="1"/>
  <c r="D66" i="9"/>
  <c r="H78" i="9" s="1"/>
  <c r="D48" i="9"/>
  <c r="D49" i="9" s="1"/>
  <c r="C146" i="9" s="1"/>
  <c r="D47" i="9"/>
  <c r="G78" i="9" l="1"/>
  <c r="F113" i="9" s="1"/>
  <c r="C148" i="9"/>
  <c r="E146" i="9"/>
  <c r="F78" i="9"/>
  <c r="B134" i="9"/>
  <c r="D50" i="9"/>
  <c r="G76" i="9" s="1"/>
  <c r="H79" i="9"/>
  <c r="D69" i="9"/>
  <c r="F79" i="9" s="1"/>
  <c r="F114" i="9"/>
  <c r="F115" i="9" s="1"/>
  <c r="F116" i="9" s="1"/>
  <c r="G79" i="9"/>
  <c r="D148" i="9" l="1"/>
  <c r="F148" i="9" s="1"/>
  <c r="D146" i="9"/>
  <c r="F146" i="9" s="1"/>
  <c r="G146" i="9" s="1"/>
  <c r="E148" i="9"/>
  <c r="C147" i="9"/>
  <c r="E147" i="9" s="1"/>
  <c r="D52" i="9"/>
  <c r="H76" i="9" s="1"/>
  <c r="D51" i="9"/>
  <c r="F76" i="9" s="1"/>
  <c r="F80" i="9" s="1"/>
  <c r="F117" i="9" s="1"/>
  <c r="D48" i="1"/>
  <c r="D49" i="1" s="1"/>
  <c r="F110" i="1"/>
  <c r="D47" i="1"/>
  <c r="F112" i="1"/>
  <c r="D66" i="1"/>
  <c r="F78" i="1" s="1"/>
  <c r="H77" i="1"/>
  <c r="F77" i="1"/>
  <c r="D67" i="1"/>
  <c r="D68" i="1" s="1"/>
  <c r="D69" i="1" s="1"/>
  <c r="F79" i="1" s="1"/>
  <c r="C148" i="1" l="1"/>
  <c r="C146" i="1"/>
  <c r="G148" i="9"/>
  <c r="G149" i="9"/>
  <c r="F111" i="1"/>
  <c r="E146" i="1"/>
  <c r="G79" i="1"/>
  <c r="G78" i="1"/>
  <c r="F113" i="1" s="1"/>
  <c r="H78" i="1"/>
  <c r="D50" i="1"/>
  <c r="B134" i="1"/>
  <c r="H79" i="1"/>
  <c r="F114" i="1"/>
  <c r="D146" i="1" l="1"/>
  <c r="F146" i="1" s="1"/>
  <c r="G146" i="1" s="1"/>
  <c r="D148" i="1"/>
  <c r="D51" i="1"/>
  <c r="F76" i="1" s="1"/>
  <c r="F80" i="1" s="1"/>
  <c r="G76" i="1"/>
  <c r="F148" i="1"/>
  <c r="G148" i="1" s="1"/>
  <c r="C147" i="1"/>
  <c r="E147" i="1" s="1"/>
  <c r="G149" i="1" s="1"/>
  <c r="E148" i="1"/>
  <c r="D52" i="1"/>
  <c r="H76" i="1" s="1"/>
  <c r="F115" i="1"/>
  <c r="F116" i="1" s="1"/>
  <c r="F117" i="1" l="1"/>
</calcChain>
</file>

<file path=xl/sharedStrings.xml><?xml version="1.0" encoding="utf-8"?>
<sst xmlns="http://schemas.openxmlformats.org/spreadsheetml/2006/main" count="342" uniqueCount="178">
  <si>
    <t>IEO (EFff3)</t>
  </si>
  <si>
    <t>IE1 (Eff2)</t>
  </si>
  <si>
    <t>IE2 (Eff1)</t>
  </si>
  <si>
    <t xml:space="preserve">IE3 </t>
  </si>
  <si>
    <t>Tab. 2  Profil des variablen Fördervolumens (bestehend)</t>
  </si>
  <si>
    <t xml:space="preserve">geben Sie hier das effektive Profil ein </t>
  </si>
  <si>
    <t>Exponent</t>
  </si>
  <si>
    <t xml:space="preserve">Energieverbrauch [kWh/a] </t>
  </si>
  <si>
    <t>Zuschlag</t>
  </si>
  <si>
    <t>[kW]</t>
  </si>
  <si>
    <t>[%]</t>
  </si>
  <si>
    <t>IEO</t>
  </si>
  <si>
    <t>IE1</t>
  </si>
  <si>
    <t>IE2</t>
  </si>
  <si>
    <t>IE3</t>
  </si>
  <si>
    <t>IE4</t>
  </si>
  <si>
    <t>kW</t>
  </si>
  <si>
    <t>ab 200</t>
  </si>
  <si>
    <t>Strumento di calcolo</t>
  </si>
  <si>
    <t>A scopo informativo</t>
  </si>
  <si>
    <t>Risultati</t>
  </si>
  <si>
    <t>Casella vuota / Dati inesistenti</t>
  </si>
  <si>
    <t>Valori necessari</t>
  </si>
  <si>
    <t>Targhetta</t>
  </si>
  <si>
    <t>Motore</t>
  </si>
  <si>
    <t>Produttore</t>
  </si>
  <si>
    <t>Tipo/modello</t>
  </si>
  <si>
    <t>Numero di giri [giri/min]</t>
  </si>
  <si>
    <r>
      <t>Portata volumetrica [m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/h]</t>
    </r>
  </si>
  <si>
    <t>Prevalenza/ differenza di pressione totale [kPa]</t>
  </si>
  <si>
    <t>Efficienza [%]</t>
  </si>
  <si>
    <t>Tabella ausiliaria 2</t>
  </si>
  <si>
    <t>Tabelle e diagrammi ausiliari</t>
  </si>
  <si>
    <t>1.2 Determinazione dell’efficienza della pompa o del ventilatore</t>
  </si>
  <si>
    <t>1.3 Determinazione delle ore d’esercizio</t>
  </si>
  <si>
    <t>Ore d'esercizio annuali [h/a]</t>
  </si>
  <si>
    <t>Potenza motrice P2 [kW]</t>
  </si>
  <si>
    <t>Secondo targhetta</t>
  </si>
  <si>
    <t>Calcolata dalla portata volumetrica e dalla differenza di pressione, efficienza ed efficienza di trasmissione</t>
  </si>
  <si>
    <t>Valore d'aiuto P2 min [kW]</t>
  </si>
  <si>
    <t xml:space="preserve">Viene calcolato con il valore piú basso P2, "P2 min" (Cella D48)  </t>
  </si>
  <si>
    <t>Consumo energetico da dati di targhetta E1 [kWh/a]</t>
  </si>
  <si>
    <t>Carico motore (dati di targhetta) [%]</t>
  </si>
  <si>
    <t>Valori misurati</t>
  </si>
  <si>
    <t>Corrente al motore [A]</t>
  </si>
  <si>
    <t>(Differenza di ) Pressione (prevalenza) [kPa]</t>
  </si>
  <si>
    <t>Portata volumetrica [m3/h]</t>
  </si>
  <si>
    <t>Risultati intermedi da misurazioni</t>
  </si>
  <si>
    <r>
      <t xml:space="preserve">Valore cos </t>
    </r>
    <r>
      <rPr>
        <sz val="10"/>
        <color theme="1"/>
        <rFont val="Symbol"/>
        <family val="1"/>
        <charset val="2"/>
      </rPr>
      <t xml:space="preserve">j, </t>
    </r>
    <r>
      <rPr>
        <sz val="10"/>
        <color theme="1"/>
        <rFont val="Arial"/>
        <family val="2"/>
      </rPr>
      <t>evt. secondo tabella ausiliaria 3</t>
    </r>
  </si>
  <si>
    <t>Potenza P2 pompa/ventilatore [kW]</t>
  </si>
  <si>
    <t>Consumo energetico [kWh/a]</t>
  </si>
  <si>
    <t>Potenza mec. P2 [kW]</t>
  </si>
  <si>
    <t>Carico motore [%]</t>
  </si>
  <si>
    <t>Parametro consumo energetico da targhetta (pompa/ventilatore), E1</t>
  </si>
  <si>
    <t>Parametro consumo energetico da potenza motore misurata, E2</t>
  </si>
  <si>
    <t>Parametro consumo energetico da misurazione corrente, E3</t>
  </si>
  <si>
    <t xml:space="preserve">Parametro consumo energetico da differenza di pressione e portata volumetrica, E4  </t>
  </si>
  <si>
    <t>Consumo energetico minore</t>
  </si>
  <si>
    <t>1.7 Calcolo del consumo di energia con flusso variabile</t>
  </si>
  <si>
    <t>Profili di carico / curva di carico</t>
  </si>
  <si>
    <t>Percentuale di tempo [%]</t>
  </si>
  <si>
    <t>Controllo</t>
  </si>
  <si>
    <t>Efficienza del nuovo motore [%]</t>
  </si>
  <si>
    <t>η pompa/ventilatore [%]</t>
  </si>
  <si>
    <t>η in caso di trasmissione (ventilatore) [%]</t>
  </si>
  <si>
    <t>Valore η per il calcolo del consumo energetico [%]</t>
  </si>
  <si>
    <t>Carico del nuovo motore in base alla targhetta pompa/ventilatore [%]</t>
  </si>
  <si>
    <t>Viene calcolato con il valore d'aiuto (D49)</t>
  </si>
  <si>
    <t>Carico del nuovo motore in base alla misura del carico del motore [%]</t>
  </si>
  <si>
    <t>Carico del nuovo motore, secondo la misura della corrente al motore [%]</t>
  </si>
  <si>
    <t>Carico del nuovo motore secondo la portata volumetrica e la differenza di pressione [%]</t>
  </si>
  <si>
    <t>Carico minimo [%] - Considerando il miglioramento dell'η di trasmissione</t>
  </si>
  <si>
    <t>Consumo energetico del nuovo motore [kWh/a]</t>
  </si>
  <si>
    <t>Viene calcolato con il valore di carico minimo</t>
  </si>
  <si>
    <t>Risparmio secondo il valore di carico minimo in rapporto al consumo energetico attuale [kWh/a]</t>
  </si>
  <si>
    <t>Viene calcolato in rapporto al valore F80</t>
  </si>
  <si>
    <t>Valore d'aiuto P2 nuovo</t>
  </si>
  <si>
    <t>(cambia se si migliora la trasmissione)</t>
  </si>
  <si>
    <t>3) Sintesi dei risultati</t>
  </si>
  <si>
    <t>Motore a poli commutabili</t>
  </si>
  <si>
    <t>Motore con convertitore di frequenza</t>
  </si>
  <si>
    <t>Potenza sull'asse motore con profilo ponderato P2 [kW]</t>
  </si>
  <si>
    <t>Nuovo</t>
  </si>
  <si>
    <t>Esistente</t>
  </si>
  <si>
    <t>Sostituzione C.F.!</t>
  </si>
  <si>
    <t xml:space="preserve">Versione valida fino al: </t>
  </si>
  <si>
    <t>UFE/ARENA</t>
  </si>
  <si>
    <t>Classe di eff.</t>
  </si>
  <si>
    <t>Vedi opuscolo allegato della TopMotors</t>
  </si>
  <si>
    <r>
      <t xml:space="preserve">Tabella ausiliaria 3: Valori di riferimento cos </t>
    </r>
    <r>
      <rPr>
        <b/>
        <sz val="10"/>
        <color theme="1"/>
        <rFont val="Symbol"/>
        <family val="1"/>
        <charset val="2"/>
      </rPr>
      <t>j</t>
    </r>
    <r>
      <rPr>
        <b/>
        <sz val="10"/>
        <color theme="1"/>
        <rFont val="Arial"/>
        <family val="2"/>
      </rPr>
      <t>, per motori IEC IE2, IE3</t>
    </r>
  </si>
  <si>
    <t>Efficienza in %</t>
  </si>
  <si>
    <t>4/6-poli</t>
  </si>
  <si>
    <t>2/4-poli</t>
  </si>
  <si>
    <t>4/6/8-poli, 3 velocitá</t>
  </si>
  <si>
    <t>Velocitá nominale</t>
  </si>
  <si>
    <t>poli commutabili</t>
  </si>
  <si>
    <t>P2 Asse</t>
  </si>
  <si>
    <t>prima del 2000</t>
  </si>
  <si>
    <t>dal 2000</t>
  </si>
  <si>
    <t>dal 2012</t>
  </si>
  <si>
    <t>dal 2015</t>
  </si>
  <si>
    <t>Esempio motore elettrico</t>
  </si>
  <si>
    <t>Esempio ventilatore</t>
  </si>
  <si>
    <t>1.4 Calcolo del consumo di energia da dati sulla targhetta (pompa/ventilatore) ad una portata volumetrica costante</t>
  </si>
  <si>
    <t>1.6 Calcolo del consumo di energia sulla base dei valori misurati a portata costante (o controllo bypass)</t>
  </si>
  <si>
    <t>2.1 Calcolo del consumo energetico a portata costante (o controllo bypass)</t>
  </si>
  <si>
    <t>2.2 Calcolo del consumo di energia con portata variabile</t>
  </si>
  <si>
    <t>Strumento di calcolo ProKilowatt per determinare il fabbisogno energetico di motori elettrici di pompe e ventilatori</t>
  </si>
  <si>
    <t>Per un corretto utilizzo dello strumento di calcolo va consultato il manuale "ProKilowatt_Calcolo_Mot.Elettrici_Manuale_IT_UFE".</t>
  </si>
  <si>
    <t>1.1 Dati sulla targhetta (dati inerenti la potenza nominale)</t>
  </si>
  <si>
    <t>1) Acquisizione di dati e fabbisogno energetico dell'impianto esistente</t>
  </si>
  <si>
    <t>Anno di produzione</t>
  </si>
  <si>
    <t>A scopo informativo, per la ricerca nella scheda tecnica</t>
  </si>
  <si>
    <t>Da stimare in caso non sia dato</t>
  </si>
  <si>
    <t>Riprendere l'indicazione (%), cfr. tabelle ausiliarie 1 e 2</t>
  </si>
  <si>
    <t>Secondo tabella ausiliaria 1 o 2 oppure secondo la targhetta</t>
  </si>
  <si>
    <t>Sono consigliati i seguenti valori η: 97% per cinghie piane ; 94% per cinghie trapezoidali; 100% se senza cinghia (trazione diretta/pompe)</t>
  </si>
  <si>
    <t>Da stimare in caso non fossero segnalate dal sistema di controllo o dalle impostazioni di controllo, come pure in caso di mancanza di un contatore di ore</t>
  </si>
  <si>
    <t>"Valore limite superiore", calcolato sulla base dei dati di targhetta</t>
  </si>
  <si>
    <r>
      <t>Da misurare sul posto o al sistema di controllo, risulta E2</t>
    </r>
    <r>
      <rPr>
        <i/>
        <sz val="10"/>
        <color rgb="FFFF0000"/>
        <rFont val="Arial"/>
        <family val="2"/>
      </rPr>
      <t xml:space="preserve"> </t>
    </r>
  </si>
  <si>
    <t>Da misurare sul posto o al sistema di controllo, corrente al motore (1 conduttore, pinza per corrente), risulta E3</t>
  </si>
  <si>
    <t>Da misurare sul posto o al sistema di controllo</t>
  </si>
  <si>
    <t>Da misurare sul posto o al sistema di controllo, risulta E4</t>
  </si>
  <si>
    <t>Calcolato sulla base della corrente al motore con voltaggio di 400 V, risulta E3</t>
  </si>
  <si>
    <t>Calcolato sulla base della differenza di pressione e dalla portata volumetrica</t>
  </si>
  <si>
    <t>Calcolato sulla base dell'efficienza del motore, risulta E4</t>
  </si>
  <si>
    <t>Nota bene: Tutti i valori misurati sono da misurare a pieno carico</t>
  </si>
  <si>
    <t>Nota bene: vale anche per controllo volumetrico bypass</t>
  </si>
  <si>
    <t>2) Acquisizione di dati e fabbisogno energetico del nuovo motore elettrico, trasmissione (migliorata) inclusa</t>
  </si>
  <si>
    <t>Evt. diverso dalla potenza del motore attuale, cfr. Il carico del motore sopra</t>
  </si>
  <si>
    <t>Da tabella ausiliaria B, secondo l'opuscolo allegato. Per un sostegno finanziario è necessario almeno  IE3+FU o IE4</t>
  </si>
  <si>
    <t>Da indicare in caso la trasmissione sia migliorata (trazione diretta o cinghia piana invece di cinghia trapezoidale), altrimenti lasciar vuoto</t>
  </si>
  <si>
    <t>Nella seguente tabella viene indicata la potenza sull’asse del motore con profilo ponderato ed il consumo annuale di elettricità per diverse varianti di impianti esistenti e nuovi.</t>
  </si>
  <si>
    <t>Calcolo P2:</t>
  </si>
  <si>
    <t xml:space="preserve"> "Nuovo" con convertitore vs "Esistente" con poli commutabili</t>
  </si>
  <si>
    <t>Come derivato dal convertitore di frequenza, utilizzando un fattore di correzione dell'1.2 per il calcolo della P2 (approssimazione!)</t>
  </si>
  <si>
    <t>Calcolato sulla base dell'efficienza pompa / ventilatore e dalla trasmissione</t>
  </si>
  <si>
    <t>* Questo calcolo è effettuato in base alla legge della proporzionalitá, secondo la quale, in circuiti chiusi, P2 è correlata alla terza potenza della portata volumetrica. L'esponente 2.8 invece di 3 e l'aggiunta del 4% tengono in considerazione l'efficienza del convertitore di frequenza cosí come la minor efficienza in caso di carico molto inferiore alla norma.</t>
  </si>
  <si>
    <t>Aiuto di calcolo ProKilowatt per determinare il fabbisogno energetico di motori elettrici di pompe e ventilatori</t>
  </si>
  <si>
    <t>Tabella ausiliaria 1: Efficienza del motore a dipendenza dell'anno di produzione</t>
  </si>
  <si>
    <t xml:space="preserve">Tabella ausiliaria 2: In caso siano note la classe di efficienza e la potenza </t>
  </si>
  <si>
    <t xml:space="preserve">Tabella ausiliaria 1: Efficienza delle pompe </t>
  </si>
  <si>
    <t>Tabella ausiliaria 2: Efficienza (ventilatore radiale/assiale)</t>
  </si>
  <si>
    <t>Efficienza secondo le prescrizioni Ecodesign per motori 4P</t>
  </si>
  <si>
    <t>Efficienza secondo le prescrizioni Ecodesign per motori 2P</t>
  </si>
  <si>
    <t>Portata vol. [%]</t>
  </si>
  <si>
    <t>Portata volumetrica</t>
  </si>
  <si>
    <t>Tabella ausiliaria 3: Portata volumentrica dei motori a poli commutabili in base alla velocitá nominale</t>
  </si>
  <si>
    <t>Velocitá nominale: sono indicate le velocitá asincroni, le velocitá effettive sono inferiori di alcune percentuali a causa dello scorrimento.</t>
  </si>
  <si>
    <t>I dati nella lista a cascata (dropdown) nella cella D23 dell'aiuto di calcolo possono esser modificati ma non cancellati</t>
  </si>
  <si>
    <t>1.5 Compilazione delle misurazioni; risultati intermedi da misurazioni</t>
  </si>
  <si>
    <t>Nota bene: in caso fosse disponibile la scheda tecnica, utilizzare l'efficienza al punto di funzionamento stimato. Al di fuori del punto ottimale l'efficienza è piú bassa di quanto indicato nelle tabelle ausiliarie. Con vecchie pompe e ventilatori l'efficienza è piú bassa di quanto indicato nelle tabelle ausiliarie.</t>
  </si>
  <si>
    <t>Risparmio di energia [kWh/a]</t>
  </si>
  <si>
    <t>P2 (motore) / P2 (Pu/Ve), non dovrebbe essere inferiore a 50%, ma neppure superiore a 120%</t>
  </si>
  <si>
    <t xml:space="preserve">Potenza utile pompa/ventilatore [kW] </t>
  </si>
  <si>
    <t>(impedisce il valore 0 in caso non ci fossero indicazioni rispetto alla portata volumetrica o alla prevalenza)</t>
  </si>
  <si>
    <t>Valvola a farfalla</t>
  </si>
  <si>
    <t xml:space="preserve"> "Nuovo" vs "Esistente", entrambi con valvola a farfalla</t>
  </si>
  <si>
    <r>
      <t>Sulla base della regolazione tramite valvole P2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 xml:space="preserve"> / P2</t>
    </r>
    <r>
      <rPr>
        <vertAlign val="sub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 xml:space="preserve"> = 0.7log(V</t>
    </r>
    <r>
      <rPr>
        <vertAlign val="subscript"/>
        <sz val="10"/>
        <color theme="1"/>
        <rFont val="Arial"/>
        <family val="2"/>
      </rPr>
      <t xml:space="preserve">x </t>
    </r>
    <r>
      <rPr>
        <sz val="10"/>
        <color theme="1"/>
        <rFont val="Arial"/>
        <family val="2"/>
      </rPr>
      <t>/ V</t>
    </r>
    <r>
      <rPr>
        <vertAlign val="sub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>)+1</t>
    </r>
  </si>
  <si>
    <t xml:space="preserve"> "Nuovo" con convertitore vs "Esistente con valvola a farfalla" </t>
  </si>
  <si>
    <t>η migliorato transmissione (ventilatore) [%]</t>
  </si>
  <si>
    <t>Esempio di calcolo</t>
  </si>
  <si>
    <t>Dropdown: Indicare la velocitá del motore, per motori con poli commutabili scegliere "poli commutabili"</t>
  </si>
  <si>
    <t>Pompa / Ventilatore</t>
  </si>
  <si>
    <t xml:space="preserve">Potenza motrice ("PN" indicato in kW); potenza richiesta dalla pompa o dal ventilatore ("P" indicato in kW)   </t>
  </si>
  <si>
    <t>controllo</t>
  </si>
  <si>
    <t>portata nominale</t>
  </si>
  <si>
    <t>esempio</t>
  </si>
  <si>
    <r>
      <t>Sulla base della proporzionalitá P2</t>
    </r>
    <r>
      <rPr>
        <vertAlign val="subscript"/>
        <sz val="10"/>
        <color theme="1"/>
        <rFont val="Arial"/>
        <family val="2"/>
      </rPr>
      <t xml:space="preserve">X </t>
    </r>
    <r>
      <rPr>
        <sz val="10"/>
        <color theme="1"/>
        <rFont val="Arial"/>
        <family val="2"/>
      </rPr>
      <t>/ P2</t>
    </r>
    <r>
      <rPr>
        <vertAlign val="sub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 xml:space="preserve"> = 1.04*((V</t>
    </r>
    <r>
      <rPr>
        <vertAlign val="subscript"/>
        <sz val="10"/>
        <color theme="1"/>
        <rFont val="Arial"/>
        <family val="2"/>
      </rPr>
      <t xml:space="preserve">X </t>
    </r>
    <r>
      <rPr>
        <sz val="10"/>
        <color theme="1"/>
        <rFont val="Arial"/>
        <family val="2"/>
      </rPr>
      <t>/ V</t>
    </r>
    <r>
      <rPr>
        <vertAlign val="sub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>)^</t>
    </r>
    <r>
      <rPr>
        <vertAlign val="superscript"/>
        <sz val="10"/>
        <color theme="1"/>
        <rFont val="Arial"/>
        <family val="2"/>
      </rPr>
      <t>2.8</t>
    </r>
    <r>
      <rPr>
        <sz val="10"/>
        <color theme="1"/>
        <rFont val="Arial"/>
        <family val="2"/>
      </rPr>
      <t>)</t>
    </r>
  </si>
  <si>
    <r>
      <t>Sulla base della proporzionalitá P2</t>
    </r>
    <r>
      <rPr>
        <vertAlign val="subscript"/>
        <sz val="10"/>
        <color theme="1"/>
        <rFont val="Arial"/>
        <family val="2"/>
      </rPr>
      <t xml:space="preserve">X </t>
    </r>
    <r>
      <rPr>
        <sz val="10"/>
        <color theme="1"/>
        <rFont val="Arial"/>
        <family val="2"/>
      </rPr>
      <t>/ P2</t>
    </r>
    <r>
      <rPr>
        <vertAlign val="sub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 xml:space="preserve"> = 1.04*((V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 xml:space="preserve"> / V</t>
    </r>
    <r>
      <rPr>
        <vertAlign val="sub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>)^</t>
    </r>
    <r>
      <rPr>
        <vertAlign val="superscript"/>
        <sz val="10"/>
        <color theme="1"/>
        <rFont val="Arial"/>
        <family val="2"/>
      </rPr>
      <t>2.8</t>
    </r>
    <r>
      <rPr>
        <sz val="10"/>
        <color theme="1"/>
        <rFont val="Arial"/>
        <family val="2"/>
      </rPr>
      <t>)</t>
    </r>
  </si>
  <si>
    <t xml:space="preserve">Potenza assorbita  dal motore P1 [kW] </t>
  </si>
  <si>
    <t xml:space="preserve">Potenza assorbita dal motore P1 [kW] </t>
  </si>
  <si>
    <t>Potenza assorbita dal motore P1 [kW]</t>
  </si>
  <si>
    <t>Potenza nominale [kW]</t>
  </si>
  <si>
    <t>Potenza nominale P2 del motore nuovo [kW]</t>
  </si>
  <si>
    <t>Nota bene: il profilo di carico del nuovo impianto è da indicare nella tabella seguente. Nella colonna "Portata vol." non si puó inserire "0". In caso il profilo di carico del nuovo impianto non sia cambiato rispetto a quello vecchio, i valori della tabella sopra possono essere ripresi.</t>
  </si>
  <si>
    <r>
      <t xml:space="preserve">Nota bene: il profilo di carico dell'impianto esistente deve essere inserito nella seguente tabella. Nella colonna "Volume di portata" non puó essere inserito "0". Per motori a poli commutabili i valori di portata devono essere inseriti secondo la tabella ausiliaria 3. Attenzione: per pompe di sollevamento e pompe booster il metodo usato con il profilo di carico non è applicabile. </t>
    </r>
    <r>
      <rPr>
        <b/>
        <i/>
        <sz val="10"/>
        <rFont val="Arial"/>
        <family val="2"/>
      </rPr>
      <t xml:space="preserve">I risultati inerenti la potenza sull'asse con profilo ponderato ed il consumo energetico per </t>
    </r>
    <r>
      <rPr>
        <b/>
        <i/>
        <u/>
        <sz val="10"/>
        <rFont val="Arial"/>
        <family val="2"/>
      </rPr>
      <t>il sistema esistente</t>
    </r>
    <r>
      <rPr>
        <b/>
        <i/>
        <sz val="10"/>
        <rFont val="Arial"/>
        <family val="2"/>
      </rPr>
      <t xml:space="preserve"> con portata volumetrica variabile si trovano sotto la voce "3) Risultati".</t>
    </r>
  </si>
  <si>
    <t xml:space="preserve">Da tabella ausiliaria B, secondo l'opuscolo allegato.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</si>
</sst>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 tint="-0.34998626667073579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color theme="1"/>
      <name val="Symbol"/>
      <family val="1"/>
      <charset val="2"/>
    </font>
    <font>
      <sz val="10"/>
      <color rgb="FF0070C0"/>
      <name val="Arial"/>
      <family val="2"/>
    </font>
    <font>
      <sz val="10"/>
      <color theme="0" tint="-0.249977111117893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theme="1"/>
      <name val="Symbol"/>
      <family val="1"/>
      <charset val="2"/>
    </font>
    <font>
      <i/>
      <sz val="10"/>
      <color rgb="FFFF000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sz val="11"/>
      <name val="Arial"/>
      <family val="2"/>
    </font>
    <font>
      <b/>
      <i/>
      <u/>
      <sz val="10"/>
      <name val="Arial"/>
      <family val="2"/>
    </font>
    <font>
      <b/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6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0" applyFont="1"/>
    <xf numFmtId="0" fontId="0" fillId="2" borderId="1" xfId="0" applyFill="1" applyBorder="1"/>
    <xf numFmtId="0" fontId="5" fillId="0" borderId="0" xfId="0" applyFont="1"/>
    <xf numFmtId="0" fontId="6" fillId="0" borderId="0" xfId="0" applyFont="1"/>
    <xf numFmtId="0" fontId="0" fillId="3" borderId="1" xfId="0" applyFill="1" applyBorder="1"/>
    <xf numFmtId="0" fontId="0" fillId="0" borderId="0" xfId="0" applyBorder="1"/>
    <xf numFmtId="9" fontId="6" fillId="0" borderId="0" xfId="0" applyNumberFormat="1" applyFont="1"/>
    <xf numFmtId="0" fontId="0" fillId="6" borderId="1" xfId="0" applyFill="1" applyBorder="1"/>
    <xf numFmtId="0" fontId="0" fillId="5" borderId="4" xfId="0" applyFill="1" applyBorder="1"/>
    <xf numFmtId="0" fontId="6" fillId="0" borderId="0" xfId="0" applyFont="1" applyAlignment="1">
      <alignment horizontal="right"/>
    </xf>
    <xf numFmtId="164" fontId="0" fillId="2" borderId="1" xfId="0" applyNumberFormat="1" applyFill="1" applyBorder="1"/>
    <xf numFmtId="0" fontId="0" fillId="5" borderId="5" xfId="0" applyFill="1" applyBorder="1"/>
    <xf numFmtId="2" fontId="0" fillId="4" borderId="1" xfId="0" applyNumberFormat="1" applyFill="1" applyBorder="1"/>
    <xf numFmtId="9" fontId="0" fillId="4" borderId="1" xfId="1" applyFont="1" applyFill="1" applyBorder="1"/>
    <xf numFmtId="0" fontId="11" fillId="0" borderId="0" xfId="0" applyFont="1" applyBorder="1"/>
    <xf numFmtId="0" fontId="0" fillId="0" borderId="0" xfId="0" applyFill="1" applyBorder="1"/>
    <xf numFmtId="3" fontId="0" fillId="4" borderId="1" xfId="0" applyNumberFormat="1" applyFill="1" applyBorder="1"/>
    <xf numFmtId="2" fontId="12" fillId="0" borderId="0" xfId="0" applyNumberFormat="1" applyFont="1" applyFill="1"/>
    <xf numFmtId="0" fontId="12" fillId="0" borderId="0" xfId="0" applyFont="1"/>
    <xf numFmtId="0" fontId="0" fillId="0" borderId="7" xfId="0" applyBorder="1"/>
    <xf numFmtId="2" fontId="0" fillId="0" borderId="0" xfId="0" applyNumberFormat="1" applyFill="1" applyBorder="1"/>
    <xf numFmtId="0" fontId="12" fillId="0" borderId="0" xfId="0" applyFont="1" applyAlignment="1">
      <alignment horizontal="center"/>
    </xf>
    <xf numFmtId="9" fontId="12" fillId="0" borderId="0" xfId="0" applyNumberFormat="1" applyFont="1"/>
    <xf numFmtId="9" fontId="0" fillId="0" borderId="0" xfId="0" applyNumberFormat="1" applyFill="1" applyBorder="1"/>
    <xf numFmtId="9" fontId="0" fillId="0" borderId="0" xfId="0" applyNumberFormat="1" applyBorder="1"/>
    <xf numFmtId="0" fontId="9" fillId="0" borderId="0" xfId="0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3" borderId="0" xfId="0" applyFill="1" applyBorder="1"/>
    <xf numFmtId="0" fontId="0" fillId="2" borderId="0" xfId="0" applyFill="1" applyBorder="1"/>
    <xf numFmtId="0" fontId="0" fillId="4" borderId="0" xfId="0" applyFill="1" applyBorder="1"/>
    <xf numFmtId="0" fontId="15" fillId="0" borderId="0" xfId="0" applyFont="1" applyBorder="1"/>
    <xf numFmtId="0" fontId="7" fillId="0" borderId="0" xfId="0" applyFont="1" applyFill="1" applyBorder="1"/>
    <xf numFmtId="0" fontId="4" fillId="5" borderId="1" xfId="0" applyFont="1" applyFill="1" applyBorder="1"/>
    <xf numFmtId="0" fontId="14" fillId="0" borderId="4" xfId="0" applyFont="1" applyBorder="1"/>
    <xf numFmtId="0" fontId="14" fillId="0" borderId="0" xfId="0" applyFont="1" applyBorder="1"/>
    <xf numFmtId="3" fontId="0" fillId="2" borderId="1" xfId="0" applyNumberFormat="1" applyFill="1" applyBorder="1"/>
    <xf numFmtId="3" fontId="0" fillId="4" borderId="1" xfId="0" applyNumberFormat="1" applyFont="1" applyFill="1" applyBorder="1"/>
    <xf numFmtId="9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1" fontId="12" fillId="0" borderId="0" xfId="0" applyNumberFormat="1" applyFont="1" applyFill="1" applyBorder="1"/>
    <xf numFmtId="2" fontId="12" fillId="0" borderId="0" xfId="0" applyNumberFormat="1" applyFont="1" applyFill="1" applyBorder="1"/>
    <xf numFmtId="0" fontId="12" fillId="0" borderId="0" xfId="0" applyFont="1" applyBorder="1"/>
    <xf numFmtId="0" fontId="0" fillId="6" borderId="0" xfId="0" applyFill="1" applyBorder="1"/>
    <xf numFmtId="2" fontId="0" fillId="4" borderId="2" xfId="0" applyNumberFormat="1" applyFill="1" applyBorder="1"/>
    <xf numFmtId="2" fontId="0" fillId="0" borderId="2" xfId="0" applyNumberFormat="1" applyFill="1" applyBorder="1" applyAlignment="1">
      <alignment horizontal="center"/>
    </xf>
    <xf numFmtId="0" fontId="0" fillId="0" borderId="5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5" borderId="16" xfId="0" applyFill="1" applyBorder="1"/>
    <xf numFmtId="0" fontId="0" fillId="5" borderId="15" xfId="0" applyFill="1" applyBorder="1"/>
    <xf numFmtId="0" fontId="14" fillId="0" borderId="0" xfId="0" applyFont="1" applyFill="1" applyBorder="1"/>
    <xf numFmtId="0" fontId="16" fillId="0" borderId="0" xfId="0" applyFont="1" applyFill="1" applyBorder="1"/>
    <xf numFmtId="164" fontId="0" fillId="2" borderId="1" xfId="1" applyNumberFormat="1" applyFont="1" applyFill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4" fillId="8" borderId="2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1" xfId="0" applyFont="1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0" xfId="0" applyFill="1"/>
    <xf numFmtId="164" fontId="0" fillId="2" borderId="3" xfId="0" applyNumberFormat="1" applyFill="1" applyBorder="1"/>
    <xf numFmtId="3" fontId="9" fillId="4" borderId="1" xfId="0" applyNumberFormat="1" applyFont="1" applyFill="1" applyBorder="1"/>
    <xf numFmtId="165" fontId="9" fillId="4" borderId="1" xfId="0" applyNumberFormat="1" applyFont="1" applyFill="1" applyBorder="1"/>
    <xf numFmtId="0" fontId="16" fillId="0" borderId="0" xfId="0" applyFont="1"/>
    <xf numFmtId="0" fontId="9" fillId="0" borderId="1" xfId="0" applyFont="1" applyBorder="1"/>
    <xf numFmtId="0" fontId="9" fillId="2" borderId="1" xfId="0" applyFont="1" applyFill="1" applyBorder="1"/>
    <xf numFmtId="2" fontId="9" fillId="4" borderId="1" xfId="0" applyNumberFormat="1" applyFont="1" applyFill="1" applyBorder="1"/>
    <xf numFmtId="0" fontId="9" fillId="7" borderId="9" xfId="0" applyFont="1" applyFill="1" applyBorder="1" applyAlignment="1"/>
    <xf numFmtId="0" fontId="9" fillId="0" borderId="9" xfId="0" applyFont="1" applyBorder="1" applyAlignment="1"/>
    <xf numFmtId="0" fontId="9" fillId="0" borderId="6" xfId="0" applyFont="1" applyBorder="1" applyAlignment="1"/>
    <xf numFmtId="164" fontId="9" fillId="4" borderId="3" xfId="0" applyNumberFormat="1" applyFont="1" applyFill="1" applyBorder="1"/>
    <xf numFmtId="9" fontId="9" fillId="4" borderId="3" xfId="0" applyNumberFormat="1" applyFont="1" applyFill="1" applyBorder="1"/>
    <xf numFmtId="9" fontId="9" fillId="4" borderId="1" xfId="0" applyNumberFormat="1" applyFont="1" applyFill="1" applyBorder="1"/>
    <xf numFmtId="9" fontId="9" fillId="2" borderId="1" xfId="0" applyNumberFormat="1" applyFont="1" applyFill="1" applyBorder="1" applyAlignment="1">
      <alignment horizontal="center"/>
    </xf>
    <xf numFmtId="0" fontId="9" fillId="0" borderId="7" xfId="0" applyFont="1" applyBorder="1"/>
    <xf numFmtId="0" fontId="0" fillId="0" borderId="0" xfId="0" applyAlignment="1">
      <alignment horizontal="center"/>
    </xf>
    <xf numFmtId="0" fontId="4" fillId="8" borderId="2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" xfId="0" applyFill="1" applyBorder="1"/>
    <xf numFmtId="9" fontId="0" fillId="0" borderId="34" xfId="0" applyNumberFormat="1" applyFill="1" applyBorder="1"/>
    <xf numFmtId="0" fontId="0" fillId="0" borderId="4" xfId="0" applyBorder="1"/>
    <xf numFmtId="0" fontId="0" fillId="0" borderId="34" xfId="0" applyBorder="1"/>
    <xf numFmtId="9" fontId="0" fillId="0" borderId="34" xfId="0" applyNumberFormat="1" applyBorder="1"/>
    <xf numFmtId="0" fontId="0" fillId="0" borderId="5" xfId="0" applyFill="1" applyBorder="1"/>
    <xf numFmtId="9" fontId="0" fillId="0" borderId="6" xfId="0" applyNumberFormat="1" applyFill="1" applyBorder="1"/>
    <xf numFmtId="0" fontId="0" fillId="0" borderId="2" xfId="0" applyBorder="1"/>
    <xf numFmtId="0" fontId="0" fillId="0" borderId="3" xfId="0" applyBorder="1"/>
    <xf numFmtId="0" fontId="9" fillId="0" borderId="0" xfId="0" applyFont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3" borderId="1" xfId="0" applyFill="1" applyBorder="1" applyAlignment="1">
      <alignment wrapText="1"/>
    </xf>
    <xf numFmtId="0" fontId="4" fillId="0" borderId="7" xfId="0" applyFont="1" applyBorder="1"/>
    <xf numFmtId="0" fontId="0" fillId="0" borderId="30" xfId="0" applyBorder="1"/>
    <xf numFmtId="0" fontId="16" fillId="0" borderId="7" xfId="0" applyFont="1" applyBorder="1"/>
    <xf numFmtId="0" fontId="15" fillId="0" borderId="7" xfId="0" applyFont="1" applyBorder="1"/>
    <xf numFmtId="2" fontId="0" fillId="0" borderId="0" xfId="0" applyNumberFormat="1" applyBorder="1"/>
    <xf numFmtId="0" fontId="0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9" fontId="0" fillId="2" borderId="24" xfId="1" applyFont="1" applyFill="1" applyBorder="1" applyAlignment="1">
      <alignment horizontal="center"/>
    </xf>
    <xf numFmtId="9" fontId="0" fillId="4" borderId="24" xfId="0" applyNumberFormat="1" applyFill="1" applyBorder="1" applyAlignment="1">
      <alignment horizontal="center"/>
    </xf>
    <xf numFmtId="0" fontId="21" fillId="0" borderId="7" xfId="0" applyFont="1" applyBorder="1" applyAlignment="1">
      <alignment horizontal="left"/>
    </xf>
    <xf numFmtId="0" fontId="9" fillId="7" borderId="8" xfId="0" applyFont="1" applyFill="1" applyBorder="1" applyAlignment="1"/>
    <xf numFmtId="9" fontId="9" fillId="2" borderId="24" xfId="1" applyFont="1" applyFill="1" applyBorder="1" applyAlignment="1">
      <alignment horizontal="center"/>
    </xf>
    <xf numFmtId="9" fontId="9" fillId="4" borderId="24" xfId="0" applyNumberFormat="1" applyFont="1" applyFill="1" applyBorder="1" applyAlignment="1">
      <alignment horizontal="center"/>
    </xf>
    <xf numFmtId="0" fontId="9" fillId="0" borderId="0" xfId="0" applyFont="1" applyBorder="1"/>
    <xf numFmtId="0" fontId="12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20" fillId="0" borderId="0" xfId="0" applyFont="1" applyBorder="1"/>
    <xf numFmtId="9" fontId="12" fillId="0" borderId="0" xfId="0" applyNumberFormat="1" applyFont="1" applyBorder="1"/>
    <xf numFmtId="0" fontId="0" fillId="0" borderId="0" xfId="0" applyBorder="1" applyAlignment="1"/>
    <xf numFmtId="0" fontId="4" fillId="0" borderId="31" xfId="0" applyFont="1" applyBorder="1"/>
    <xf numFmtId="0" fontId="0" fillId="0" borderId="32" xfId="0" applyBorder="1"/>
    <xf numFmtId="0" fontId="5" fillId="0" borderId="32" xfId="0" applyFont="1" applyBorder="1"/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/>
    <xf numFmtId="0" fontId="2" fillId="0" borderId="7" xfId="0" applyFont="1" applyFill="1" applyBorder="1" applyAlignment="1">
      <alignment horizontal="left"/>
    </xf>
    <xf numFmtId="0" fontId="0" fillId="2" borderId="7" xfId="0" applyFill="1" applyBorder="1"/>
    <xf numFmtId="0" fontId="0" fillId="3" borderId="7" xfId="0" applyFill="1" applyBorder="1"/>
    <xf numFmtId="0" fontId="0" fillId="4" borderId="7" xfId="0" applyFill="1" applyBorder="1"/>
    <xf numFmtId="0" fontId="0" fillId="6" borderId="7" xfId="0" applyFill="1" applyBorder="1"/>
    <xf numFmtId="0" fontId="0" fillId="0" borderId="7" xfId="0" applyFill="1" applyBorder="1"/>
    <xf numFmtId="0" fontId="6" fillId="0" borderId="30" xfId="0" applyFont="1" applyBorder="1"/>
    <xf numFmtId="0" fontId="18" fillId="0" borderId="0" xfId="0" applyFont="1" applyBorder="1"/>
    <xf numFmtId="0" fontId="4" fillId="0" borderId="7" xfId="0" applyFont="1" applyBorder="1" applyAlignment="1">
      <alignment horizontal="left"/>
    </xf>
    <xf numFmtId="0" fontId="7" fillId="0" borderId="30" xfId="0" applyFont="1" applyFill="1" applyBorder="1"/>
    <xf numFmtId="0" fontId="0" fillId="0" borderId="30" xfId="0" applyBorder="1" applyAlignment="1"/>
    <xf numFmtId="0" fontId="9" fillId="0" borderId="37" xfId="0" applyFont="1" applyBorder="1"/>
    <xf numFmtId="0" fontId="9" fillId="0" borderId="7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0" fontId="5" fillId="0" borderId="0" xfId="0" applyFont="1" applyFill="1" applyBorder="1"/>
    <xf numFmtId="0" fontId="4" fillId="5" borderId="2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Border="1" applyAlignment="1">
      <alignment horizontal="left" vertical="top" wrapText="1"/>
    </xf>
    <xf numFmtId="0" fontId="15" fillId="0" borderId="0" xfId="0" applyFont="1" applyFill="1" applyBorder="1"/>
    <xf numFmtId="0" fontId="18" fillId="0" borderId="7" xfId="0" applyFont="1" applyFill="1" applyBorder="1"/>
    <xf numFmtId="14" fontId="0" fillId="0" borderId="38" xfId="0" applyNumberFormat="1" applyBorder="1" applyAlignment="1">
      <alignment horizontal="right"/>
    </xf>
    <xf numFmtId="0" fontId="23" fillId="0" borderId="7" xfId="0" applyFont="1" applyFill="1" applyBorder="1" applyAlignment="1">
      <alignment horizontal="left"/>
    </xf>
    <xf numFmtId="0" fontId="7" fillId="0" borderId="0" xfId="0" applyFont="1" applyBorder="1"/>
    <xf numFmtId="0" fontId="2" fillId="0" borderId="17" xfId="0" applyFont="1" applyFill="1" applyBorder="1" applyAlignment="1" applyProtection="1">
      <alignment horizontal="left"/>
      <protection locked="0"/>
    </xf>
    <xf numFmtId="0" fontId="2" fillId="0" borderId="18" xfId="0" applyFon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2" fillId="0" borderId="7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30" xfId="0" applyBorder="1" applyProtection="1">
      <protection locked="0"/>
    </xf>
    <xf numFmtId="0" fontId="15" fillId="0" borderId="7" xfId="0" applyFont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9" fillId="0" borderId="0" xfId="0" applyFont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6" borderId="7" xfId="0" applyFill="1" applyBorder="1" applyProtection="1">
      <protection locked="0"/>
    </xf>
    <xf numFmtId="0" fontId="0" fillId="6" borderId="0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1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16" fillId="0" borderId="7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0" fillId="3" borderId="1" xfId="0" applyFill="1" applyBorder="1" applyProtection="1">
      <protection locked="0"/>
    </xf>
    <xf numFmtId="0" fontId="14" fillId="0" borderId="0" xfId="0" applyFont="1" applyFill="1" applyBorder="1" applyProtection="1">
      <protection locked="0"/>
    </xf>
    <xf numFmtId="0" fontId="6" fillId="0" borderId="30" xfId="0" applyFont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5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0" fillId="6" borderId="1" xfId="0" applyFill="1" applyBorder="1" applyProtection="1">
      <protection locked="0"/>
    </xf>
    <xf numFmtId="0" fontId="18" fillId="0" borderId="0" xfId="0" applyFont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7" fillId="0" borderId="0" xfId="0" applyFont="1" applyFill="1" applyBorder="1" applyProtection="1">
      <protection locked="0"/>
    </xf>
    <xf numFmtId="0" fontId="7" fillId="0" borderId="30" xfId="0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0" borderId="9" xfId="0" applyBorder="1" applyProtection="1">
      <protection locked="0"/>
    </xf>
    <xf numFmtId="165" fontId="9" fillId="4" borderId="1" xfId="0" applyNumberFormat="1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5" fillId="0" borderId="0" xfId="0" applyFont="1" applyFill="1" applyBorder="1" applyProtection="1">
      <protection locked="0"/>
    </xf>
    <xf numFmtId="3" fontId="0" fillId="4" borderId="1" xfId="0" applyNumberFormat="1" applyFont="1" applyFill="1" applyBorder="1" applyProtection="1">
      <protection locked="0"/>
    </xf>
    <xf numFmtId="9" fontId="0" fillId="4" borderId="1" xfId="1" applyFont="1" applyFill="1" applyBorder="1" applyProtection="1">
      <protection locked="0"/>
    </xf>
    <xf numFmtId="2" fontId="0" fillId="0" borderId="0" xfId="0" applyNumberFormat="1" applyBorder="1" applyProtection="1">
      <protection locked="0"/>
    </xf>
    <xf numFmtId="0" fontId="0" fillId="0" borderId="0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11" fillId="0" borderId="0" xfId="0" applyFont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9" fillId="4" borderId="1" xfId="0" applyNumberFormat="1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3" fontId="0" fillId="4" borderId="1" xfId="0" applyNumberFormat="1" applyFill="1" applyBorder="1" applyProtection="1">
      <protection locked="0"/>
    </xf>
    <xf numFmtId="3" fontId="9" fillId="4" borderId="1" xfId="0" applyNumberFormat="1" applyFont="1" applyFill="1" applyBorder="1" applyProtection="1">
      <protection locked="0"/>
    </xf>
    <xf numFmtId="1" fontId="12" fillId="0" borderId="0" xfId="0" applyNumberFormat="1" applyFont="1" applyFill="1" applyBorder="1" applyProtection="1">
      <protection locked="0"/>
    </xf>
    <xf numFmtId="2" fontId="12" fillId="0" borderId="0" xfId="0" applyNumberFormat="1" applyFont="1" applyFill="1" applyBorder="1" applyProtection="1">
      <protection locked="0"/>
    </xf>
    <xf numFmtId="0" fontId="12" fillId="0" borderId="0" xfId="0" applyFont="1" applyBorder="1" applyProtection="1"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9" fontId="0" fillId="2" borderId="24" xfId="1" applyFont="1" applyFill="1" applyBorder="1" applyAlignment="1" applyProtection="1">
      <alignment horizontal="center"/>
      <protection locked="0"/>
    </xf>
    <xf numFmtId="9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Protection="1">
      <protection locked="0"/>
    </xf>
    <xf numFmtId="9" fontId="0" fillId="4" borderId="24" xfId="0" applyNumberFormat="1" applyFill="1" applyBorder="1" applyAlignment="1" applyProtection="1">
      <alignment horizontal="center"/>
      <protection locked="0"/>
    </xf>
    <xf numFmtId="9" fontId="0" fillId="0" borderId="0" xfId="0" applyNumberFormat="1" applyFill="1" applyBorder="1" applyProtection="1">
      <protection locked="0"/>
    </xf>
    <xf numFmtId="9" fontId="0" fillId="0" borderId="0" xfId="0" applyNumberFormat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9" fillId="7" borderId="8" xfId="0" applyFont="1" applyFill="1" applyBorder="1" applyAlignment="1" applyProtection="1">
      <protection locked="0"/>
    </xf>
    <xf numFmtId="0" fontId="9" fillId="7" borderId="9" xfId="0" applyFont="1" applyFill="1" applyBorder="1" applyAlignment="1" applyProtection="1">
      <protection locked="0"/>
    </xf>
    <xf numFmtId="0" fontId="9" fillId="0" borderId="9" xfId="0" applyFont="1" applyBorder="1" applyAlignment="1" applyProtection="1">
      <protection locked="0"/>
    </xf>
    <xf numFmtId="0" fontId="9" fillId="0" borderId="6" xfId="0" applyFont="1" applyBorder="1" applyAlignment="1" applyProtection="1">
      <protection locked="0"/>
    </xf>
    <xf numFmtId="164" fontId="9" fillId="4" borderId="3" xfId="0" applyNumberFormat="1" applyFont="1" applyFill="1" applyBorder="1" applyProtection="1">
      <protection locked="0"/>
    </xf>
    <xf numFmtId="9" fontId="9" fillId="4" borderId="3" xfId="0" applyNumberFormat="1" applyFont="1" applyFill="1" applyBorder="1" applyProtection="1">
      <protection locked="0"/>
    </xf>
    <xf numFmtId="9" fontId="9" fillId="4" borderId="1" xfId="0" applyNumberFormat="1" applyFont="1" applyFill="1" applyBorder="1" applyProtection="1">
      <protection locked="0"/>
    </xf>
    <xf numFmtId="9" fontId="9" fillId="2" borderId="24" xfId="1" applyFont="1" applyFill="1" applyBorder="1" applyAlignment="1" applyProtection="1">
      <alignment horizontal="center"/>
      <protection locked="0"/>
    </xf>
    <xf numFmtId="9" fontId="9" fillId="2" borderId="1" xfId="0" applyNumberFormat="1" applyFont="1" applyFill="1" applyBorder="1" applyAlignment="1" applyProtection="1">
      <alignment horizontal="center"/>
      <protection locked="0"/>
    </xf>
    <xf numFmtId="9" fontId="9" fillId="4" borderId="24" xfId="0" applyNumberFormat="1" applyFont="1" applyFill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right"/>
      <protection locked="0"/>
    </xf>
    <xf numFmtId="0" fontId="0" fillId="0" borderId="8" xfId="0" applyBorder="1" applyProtection="1">
      <protection locked="0"/>
    </xf>
    <xf numFmtId="0" fontId="20" fillId="0" borderId="0" xfId="0" applyFont="1" applyBorder="1" applyProtection="1">
      <protection locked="0"/>
    </xf>
    <xf numFmtId="9" fontId="12" fillId="0" borderId="0" xfId="0" applyNumberFormat="1" applyFont="1" applyBorder="1" applyProtection="1">
      <protection locked="0"/>
    </xf>
    <xf numFmtId="0" fontId="0" fillId="0" borderId="4" xfId="0" applyFont="1" applyBorder="1" applyAlignment="1" applyProtection="1">
      <alignment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wrapText="1"/>
      <protection locked="0"/>
    </xf>
    <xf numFmtId="2" fontId="0" fillId="4" borderId="2" xfId="0" applyNumberFormat="1" applyFill="1" applyBorder="1" applyProtection="1">
      <protection locked="0"/>
    </xf>
    <xf numFmtId="0" fontId="9" fillId="0" borderId="0" xfId="0" applyFont="1" applyBorder="1" applyAlignment="1" applyProtection="1">
      <alignment horizontal="left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18" fillId="0" borderId="7" xfId="0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30" xfId="0" applyBorder="1" applyAlignment="1" applyProtection="1">
      <protection locked="0"/>
    </xf>
    <xf numFmtId="0" fontId="4" fillId="0" borderId="31" xfId="0" applyFont="1" applyBorder="1" applyProtection="1">
      <protection locked="0"/>
    </xf>
    <xf numFmtId="0" fontId="0" fillId="0" borderId="32" xfId="0" applyBorder="1" applyProtection="1">
      <protection locked="0"/>
    </xf>
    <xf numFmtId="0" fontId="5" fillId="0" borderId="32" xfId="0" applyFont="1" applyBorder="1" applyProtection="1">
      <protection locked="0"/>
    </xf>
    <xf numFmtId="0" fontId="9" fillId="0" borderId="37" xfId="0" applyFont="1" applyBorder="1" applyProtection="1">
      <protection locked="0"/>
    </xf>
    <xf numFmtId="14" fontId="0" fillId="0" borderId="38" xfId="0" applyNumberFormat="1" applyBorder="1" applyAlignment="1" applyProtection="1">
      <alignment horizontal="right"/>
    </xf>
    <xf numFmtId="0" fontId="0" fillId="0" borderId="0" xfId="0" applyBorder="1" applyAlignment="1">
      <alignment horizontal="center" vertical="top"/>
    </xf>
    <xf numFmtId="0" fontId="0" fillId="0" borderId="0" xfId="0" applyBorder="1" applyAlignment="1" applyProtection="1">
      <alignment horizontal="center" vertical="top"/>
      <protection locked="0"/>
    </xf>
    <xf numFmtId="0" fontId="9" fillId="9" borderId="24" xfId="0" applyFont="1" applyFill="1" applyBorder="1" applyAlignment="1">
      <alignment wrapText="1"/>
    </xf>
    <xf numFmtId="164" fontId="9" fillId="9" borderId="1" xfId="0" applyNumberFormat="1" applyFont="1" applyFill="1" applyBorder="1"/>
    <xf numFmtId="0" fontId="9" fillId="9" borderId="24" xfId="0" applyFont="1" applyFill="1" applyBorder="1" applyAlignment="1" applyProtection="1">
      <alignment wrapText="1"/>
      <protection locked="0"/>
    </xf>
    <xf numFmtId="164" fontId="9" fillId="9" borderId="1" xfId="0" applyNumberFormat="1" applyFont="1" applyFill="1" applyBorder="1" applyProtection="1">
      <protection locked="0"/>
    </xf>
    <xf numFmtId="9" fontId="1" fillId="2" borderId="24" xfId="1" applyFont="1" applyFill="1" applyBorder="1" applyAlignment="1" applyProtection="1">
      <alignment horizontal="center"/>
      <protection locked="0"/>
    </xf>
    <xf numFmtId="9" fontId="1" fillId="2" borderId="24" xfId="1" applyFont="1" applyFill="1" applyBorder="1" applyAlignment="1">
      <alignment horizontal="center"/>
    </xf>
    <xf numFmtId="0" fontId="9" fillId="0" borderId="22" xfId="0" applyFont="1" applyBorder="1" applyAlignment="1" applyProtection="1">
      <protection locked="0"/>
    </xf>
    <xf numFmtId="0" fontId="9" fillId="0" borderId="10" xfId="0" applyFont="1" applyBorder="1" applyAlignment="1" applyProtection="1">
      <protection locked="0"/>
    </xf>
    <xf numFmtId="0" fontId="9" fillId="0" borderId="3" xfId="0" applyFont="1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4" fillId="0" borderId="7" xfId="0" applyFont="1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4" fillId="0" borderId="20" xfId="0" applyFont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4" xfId="0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center"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2" fontId="12" fillId="6" borderId="2" xfId="0" applyNumberFormat="1" applyFont="1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vertical="top"/>
      <protection locked="0"/>
    </xf>
    <xf numFmtId="0" fontId="0" fillId="0" borderId="14" xfId="0" applyBorder="1" applyAlignment="1" applyProtection="1">
      <alignment vertical="top"/>
      <protection locked="0"/>
    </xf>
    <xf numFmtId="0" fontId="9" fillId="0" borderId="22" xfId="0" applyFont="1" applyFill="1" applyBorder="1" applyAlignment="1" applyProtection="1">
      <protection locked="0"/>
    </xf>
    <xf numFmtId="0" fontId="9" fillId="0" borderId="10" xfId="0" applyFont="1" applyFill="1" applyBorder="1" applyAlignment="1" applyProtection="1">
      <protection locked="0"/>
    </xf>
    <xf numFmtId="0" fontId="9" fillId="0" borderId="3" xfId="0" applyFont="1" applyFill="1" applyBorder="1" applyAlignment="1" applyProtection="1">
      <protection locked="0"/>
    </xf>
    <xf numFmtId="0" fontId="9" fillId="0" borderId="36" xfId="0" applyFont="1" applyBorder="1" applyAlignment="1" applyProtection="1">
      <alignment vertical="top"/>
      <protection locked="0"/>
    </xf>
    <xf numFmtId="0" fontId="9" fillId="0" borderId="15" xfId="0" applyFont="1" applyBorder="1" applyAlignment="1" applyProtection="1">
      <alignment vertical="top"/>
      <protection locked="0"/>
    </xf>
    <xf numFmtId="0" fontId="9" fillId="0" borderId="22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3" xfId="0" applyFont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top" wrapText="1"/>
      <protection locked="0"/>
    </xf>
    <xf numFmtId="0" fontId="0" fillId="0" borderId="9" xfId="0" applyFont="1" applyBorder="1" applyAlignment="1" applyProtection="1">
      <alignment horizontal="left" vertical="top" wrapText="1"/>
      <protection locked="0"/>
    </xf>
    <xf numFmtId="0" fontId="0" fillId="0" borderId="13" xfId="0" applyFont="1" applyBorder="1" applyAlignment="1" applyProtection="1">
      <alignment horizontal="left" vertical="top" wrapText="1"/>
      <protection locked="0"/>
    </xf>
    <xf numFmtId="0" fontId="0" fillId="0" borderId="6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6" fillId="0" borderId="13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6" xfId="0" applyFont="1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9" fillId="0" borderId="22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15" fillId="0" borderId="30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30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22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14" xfId="0" applyBorder="1" applyAlignment="1">
      <alignment vertical="top"/>
    </xf>
    <xf numFmtId="0" fontId="9" fillId="0" borderId="36" xfId="0" applyFont="1" applyBorder="1" applyAlignment="1">
      <alignment vertical="top"/>
    </xf>
    <xf numFmtId="0" fontId="9" fillId="0" borderId="15" xfId="0" applyFont="1" applyBorder="1" applyAlignment="1">
      <alignment vertical="top"/>
    </xf>
    <xf numFmtId="0" fontId="9" fillId="0" borderId="22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4" fillId="0" borderId="20" xfId="0" applyFont="1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6" xfId="0" applyBorder="1" applyAlignment="1"/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9" fillId="0" borderId="22" xfId="0" applyFont="1" applyFill="1" applyBorder="1" applyAlignment="1"/>
    <xf numFmtId="0" fontId="9" fillId="0" borderId="10" xfId="0" applyFont="1" applyFill="1" applyBorder="1" applyAlignment="1"/>
    <xf numFmtId="0" fontId="9" fillId="0" borderId="3" xfId="0" applyFont="1" applyFill="1" applyBorder="1" applyAlignment="1"/>
    <xf numFmtId="0" fontId="0" fillId="0" borderId="22" xfId="0" applyBorder="1" applyAlignment="1"/>
    <xf numFmtId="0" fontId="0" fillId="0" borderId="10" xfId="0" applyBorder="1" applyAlignment="1"/>
    <xf numFmtId="0" fontId="0" fillId="0" borderId="3" xfId="0" applyBorder="1" applyAlignment="1"/>
    <xf numFmtId="2" fontId="12" fillId="6" borderId="2" xfId="0" applyNumberFormat="1" applyFont="1" applyFill="1" applyBorder="1" applyAlignment="1"/>
    <xf numFmtId="0" fontId="0" fillId="6" borderId="3" xfId="0" applyFill="1" applyBorder="1" applyAlignment="1"/>
    <xf numFmtId="0" fontId="9" fillId="0" borderId="22" xfId="0" applyFont="1" applyBorder="1" applyAlignment="1"/>
    <xf numFmtId="0" fontId="9" fillId="0" borderId="10" xfId="0" applyFont="1" applyBorder="1" applyAlignment="1"/>
    <xf numFmtId="0" fontId="9" fillId="0" borderId="3" xfId="0" applyFont="1" applyBorder="1" applyAlignment="1"/>
    <xf numFmtId="0" fontId="0" fillId="8" borderId="10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2" xfId="0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Curva di carico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Strumento_di_calcolo!$A$93:$A$96</c:f>
              <c:numCache>
                <c:formatCode>0%</c:formatCode>
                <c:ptCount val="4"/>
              </c:numCache>
            </c:numRef>
          </c:cat>
          <c:val>
            <c:numRef>
              <c:f>Strumento_di_calcolo!$B$93:$B$96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530C-40AE-B287-B625DAD78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976784"/>
        <c:axId val="211224920"/>
      </c:barChart>
      <c:catAx>
        <c:axId val="211976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portata vol.</a:t>
                </a:r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224920"/>
        <c:crosses val="autoZero"/>
        <c:auto val="1"/>
        <c:lblAlgn val="ctr"/>
        <c:lblOffset val="100"/>
        <c:noMultiLvlLbl val="0"/>
      </c:catAx>
      <c:valAx>
        <c:axId val="2112249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tempo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976784"/>
        <c:crosses val="autoZero"/>
        <c:crossBetween val="between"/>
        <c:majorUnit val="0.25"/>
        <c:minorUnit val="0.0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Curva di carico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Strumento_di_calcolo!$A$128:$A$131</c:f>
              <c:numCache>
                <c:formatCode>0%</c:formatCode>
                <c:ptCount val="4"/>
              </c:numCache>
            </c:numRef>
          </c:cat>
          <c:val>
            <c:numRef>
              <c:f>Strumento_di_calcolo!$B$128:$B$131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4922-43D0-A608-A734C6520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2494440"/>
        <c:axId val="212494824"/>
      </c:barChart>
      <c:catAx>
        <c:axId val="212494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portata vol.</a:t>
                </a:r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494824"/>
        <c:crosses val="autoZero"/>
        <c:auto val="1"/>
        <c:lblAlgn val="ctr"/>
        <c:lblOffset val="100"/>
        <c:noMultiLvlLbl val="0"/>
      </c:catAx>
      <c:valAx>
        <c:axId val="21249482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tempo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494440"/>
        <c:crosses val="autoZero"/>
        <c:crossBetween val="between"/>
        <c:majorUnit val="0.25"/>
        <c:minorUnit val="0.0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Curva di carico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esempio_di_calcolo!$A$93:$A$96</c:f>
              <c:numCache>
                <c:formatCode>0%</c:formatCode>
                <c:ptCount val="4"/>
                <c:pt idx="0">
                  <c:v>0.5</c:v>
                </c:pt>
                <c:pt idx="1">
                  <c:v>0.5</c:v>
                </c:pt>
                <c:pt idx="2">
                  <c:v>0.67</c:v>
                </c:pt>
                <c:pt idx="3">
                  <c:v>1</c:v>
                </c:pt>
              </c:numCache>
            </c:numRef>
          </c:cat>
          <c:val>
            <c:numRef>
              <c:f>esempio_di_calcolo!$B$93:$B$96</c:f>
              <c:numCache>
                <c:formatCode>0%</c:formatCode>
                <c:ptCount val="4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0C-40AE-B287-B625DAD78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742032"/>
        <c:axId val="211800512"/>
      </c:barChart>
      <c:catAx>
        <c:axId val="211742032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800512"/>
        <c:crosses val="autoZero"/>
        <c:auto val="1"/>
        <c:lblAlgn val="ctr"/>
        <c:lblOffset val="100"/>
        <c:noMultiLvlLbl val="0"/>
      </c:catAx>
      <c:valAx>
        <c:axId val="21180051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742032"/>
        <c:crosses val="autoZero"/>
        <c:crossBetween val="between"/>
        <c:minorUnit val="0.0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Curva di carico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esempio_di_calcolo!$A$128:$A$131</c:f>
              <c:numCache>
                <c:formatCode>0%</c:formatCode>
                <c:ptCount val="4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</c:numCache>
            </c:numRef>
          </c:cat>
          <c:val>
            <c:numRef>
              <c:f>esempio_di_calcolo!$B$128:$B$131</c:f>
              <c:numCache>
                <c:formatCode>0%</c:formatCode>
                <c:ptCount val="4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22-43D0-A608-A734C6520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2078272"/>
        <c:axId val="212083264"/>
      </c:barChart>
      <c:catAx>
        <c:axId val="212078272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083264"/>
        <c:crosses val="autoZero"/>
        <c:auto val="1"/>
        <c:lblAlgn val="ctr"/>
        <c:lblOffset val="100"/>
        <c:noMultiLvlLbl val="0"/>
      </c:catAx>
      <c:valAx>
        <c:axId val="212083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078272"/>
        <c:crosses val="autoZero"/>
        <c:crossBetween val="between"/>
        <c:minorUnit val="0.0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19567682438488"/>
          <c:y val="0.21693275023992264"/>
          <c:w val="0.78164823052707533"/>
          <c:h val="0.65025560277842309"/>
        </c:manualLayout>
      </c:layout>
      <c:scatterChart>
        <c:scatterStyle val="lineMarker"/>
        <c:varyColors val="0"/>
        <c:ser>
          <c:idx val="0"/>
          <c:order val="0"/>
          <c:tx>
            <c:v>eta</c:v>
          </c:tx>
          <c:spPr>
            <a:ln w="12700"/>
          </c:spPr>
          <c:xVal>
            <c:numLit>
              <c:formatCode>General</c:formatCode>
              <c:ptCount val="5"/>
              <c:pt idx="0">
                <c:v>10</c:v>
              </c:pt>
              <c:pt idx="1">
                <c:v>30</c:v>
              </c:pt>
              <c:pt idx="2">
                <c:v>100</c:v>
              </c:pt>
              <c:pt idx="3">
                <c:v>300</c:v>
              </c:pt>
              <c:pt idx="4">
                <c:v>1000</c:v>
              </c:pt>
            </c:numLit>
          </c:xVal>
          <c:yVal>
            <c:numLit>
              <c:formatCode>General</c:formatCode>
              <c:ptCount val="5"/>
              <c:pt idx="0">
                <c:v>0.5</c:v>
              </c:pt>
              <c:pt idx="1">
                <c:v>0.64</c:v>
              </c:pt>
              <c:pt idx="2">
                <c:v>0.75</c:v>
              </c:pt>
              <c:pt idx="3">
                <c:v>0.82</c:v>
              </c:pt>
              <c:pt idx="4">
                <c:v>0.87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4BE-47A6-A96E-311BEEE70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374368"/>
        <c:axId val="212594056"/>
      </c:scatterChart>
      <c:valAx>
        <c:axId val="211374368"/>
        <c:scaling>
          <c:logBase val="10"/>
          <c:orientation val="minMax"/>
          <c:min val="10"/>
        </c:scaling>
        <c:delete val="0"/>
        <c:axPos val="b"/>
        <c:numFmt formatCode="General" sourceLinked="1"/>
        <c:majorTickMark val="out"/>
        <c:minorTickMark val="in"/>
        <c:tickLblPos val="nextTo"/>
        <c:crossAx val="212594056"/>
        <c:crosses val="autoZero"/>
        <c:crossBetween val="midCat"/>
      </c:valAx>
      <c:valAx>
        <c:axId val="212594056"/>
        <c:scaling>
          <c:orientation val="minMax"/>
          <c:max val="0.9"/>
          <c:min val="0.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1374368"/>
        <c:crosses val="autoZero"/>
        <c:crossBetween val="midCat"/>
        <c:majorUnit val="0.1"/>
      </c:valAx>
    </c:plotArea>
    <c:plotVisOnly val="1"/>
    <c:dispBlanksAs val="gap"/>
    <c:showDLblsOverMax val="0"/>
  </c:chart>
  <c:spPr>
    <a:solidFill>
      <a:schemeClr val="accent5">
        <a:lumMod val="40000"/>
        <a:lumOff val="60000"/>
      </a:schemeClr>
    </a:solidFill>
  </c:spPr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542925</xdr:colOff>
      <xdr:row>41</xdr:row>
      <xdr:rowOff>38099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6638925" cy="6677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Istruzioni d'uso allo strumento di calcolo</a:t>
          </a:r>
        </a:p>
        <a:p>
          <a:endParaRPr lang="de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 strumento di calcolo è utilizzato per calcolare il fabbisogno energetico di motori elettrici esistenti e nuovi. La tabella è utilizzabile per motori di ventilatori e pompe, </a:t>
          </a:r>
          <a:r>
            <a:rPr lang="it-IT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 pompe a girante chiuso</a:t>
          </a:r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(dunque non per pompe di sollevamento e pompe booster). Lo strumento è particolarmente utile per una gamma di potenza da 3 a 100 kW. L'utilizzo degli strumenti presuppone che</a:t>
          </a:r>
          <a:r>
            <a:rPr lang="it-IT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targhette (o dati corrispondenti) per il motore e la pompa / il ventilatore siano disponibili</a:t>
          </a:r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 Se per i ventilatori la targhetta non è reperibile, la portata volumetrica e la differenza di pressione (a pieno carico) devono essere determinate dalla documentazione o tramite misurazioni. </a:t>
          </a:r>
          <a:r>
            <a:rPr lang="it-CH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potenza nominale del motore elettrico non deve essere utilizzata come potenza richiesta dalla pompa o dal ventilatore, né costituirà la base per calcolare il consumo di elettricità.</a:t>
          </a:r>
        </a:p>
        <a:p>
          <a:endParaRPr lang="it-CH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 notato che la precisione dei risultati dipende dalla precisione dei dati inseriti nello strumento, che non sostituisce in alcun modo la </a:t>
          </a:r>
          <a:r>
            <a:rPr lang="it-IT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progettazione specifica per</a:t>
          </a:r>
          <a:r>
            <a:rPr lang="it-IT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il progetto</a:t>
          </a:r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de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Oltre a calcolare il risparmio energetico tramite una sostituzione del motore, lo strumento di calcolo può essere utilizzato anche per un confronto delle varianti e per la selezione di un motore nuovo e piú efficiente.</a:t>
          </a:r>
        </a:p>
        <a:p>
          <a:endParaRPr lang="de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 strumento può essere utilizzato per prevedere risparmi e certificare la riduzione per misure di efficienza energetica ProKilowatt. La tabella non garantisce che le misure in questione soddisfino le condizioni di sostegno finanziario nel quadro del programma ProKilowatt.</a:t>
          </a:r>
        </a:p>
        <a:p>
          <a:endParaRPr lang="de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 strumento di calcolo (ed i campi all’interno della tabella Excel) non sono bloccati. Questo per garantire la massima trasparenza. Non si assume nessuna responsabilità per conseguenze o errori derivanti da modifiche alla tabella. È consigliato creare una copia locale di backup.</a:t>
          </a:r>
          <a:endParaRPr lang="de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CH" sz="1400" baseline="0">
            <a:solidFill>
              <a:srgbClr val="FF0000"/>
            </a:solidFill>
          </a:endParaRPr>
        </a:p>
        <a:p>
          <a:r>
            <a:rPr lang="de-CH" sz="1400" baseline="0">
              <a:solidFill>
                <a:sysClr val="windowText" lastClr="000000"/>
              </a:solidFill>
            </a:rPr>
            <a:t>Un manuale dettagliato dello strumento di calcolo è disponibile separatamente.</a:t>
          </a:r>
        </a:p>
        <a:p>
          <a:endParaRPr lang="de-CH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</xdr:colOff>
      <xdr:row>89</xdr:row>
      <xdr:rowOff>43145</xdr:rowOff>
    </xdr:from>
    <xdr:to>
      <xdr:col>6</xdr:col>
      <xdr:colOff>209551</xdr:colOff>
      <xdr:row>98</xdr:row>
      <xdr:rowOff>139065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5715</xdr:colOff>
      <xdr:row>124</xdr:row>
      <xdr:rowOff>43145</xdr:rowOff>
    </xdr:from>
    <xdr:to>
      <xdr:col>6</xdr:col>
      <xdr:colOff>209551</xdr:colOff>
      <xdr:row>133</xdr:row>
      <xdr:rowOff>139065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</xdr:colOff>
      <xdr:row>89</xdr:row>
      <xdr:rowOff>43145</xdr:rowOff>
    </xdr:from>
    <xdr:to>
      <xdr:col>6</xdr:col>
      <xdr:colOff>209551</xdr:colOff>
      <xdr:row>98</xdr:row>
      <xdr:rowOff>139065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5715</xdr:colOff>
      <xdr:row>124</xdr:row>
      <xdr:rowOff>43145</xdr:rowOff>
    </xdr:from>
    <xdr:to>
      <xdr:col>6</xdr:col>
      <xdr:colOff>209551</xdr:colOff>
      <xdr:row>133</xdr:row>
      <xdr:rowOff>139065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16565</xdr:colOff>
      <xdr:row>7</xdr:row>
      <xdr:rowOff>22362</xdr:rowOff>
    </xdr:from>
    <xdr:to>
      <xdr:col>9</xdr:col>
      <xdr:colOff>1252682</xdr:colOff>
      <xdr:row>15</xdr:row>
      <xdr:rowOff>127136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65165" y="1155837"/>
          <a:ext cx="2219790" cy="1400174"/>
        </a:xfrm>
        <a:prstGeom prst="rect">
          <a:avLst/>
        </a:prstGeom>
      </xdr:spPr>
    </xdr:pic>
    <xdr:clientData/>
  </xdr:twoCellAnchor>
  <xdr:twoCellAnchor editAs="oneCell">
    <xdr:from>
      <xdr:col>5</xdr:col>
      <xdr:colOff>20707</xdr:colOff>
      <xdr:row>7</xdr:row>
      <xdr:rowOff>21765</xdr:rowOff>
    </xdr:from>
    <xdr:to>
      <xdr:col>7</xdr:col>
      <xdr:colOff>585581</xdr:colOff>
      <xdr:row>15</xdr:row>
      <xdr:rowOff>117646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26082" y="1155240"/>
          <a:ext cx="2641324" cy="1391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120</xdr:row>
      <xdr:rowOff>361950</xdr:rowOff>
    </xdr:from>
    <xdr:to>
      <xdr:col>3</xdr:col>
      <xdr:colOff>336315</xdr:colOff>
      <xdr:row>136</xdr:row>
      <xdr:rowOff>55245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1885" y="21286470"/>
          <a:ext cx="3948195" cy="2573655"/>
        </a:xfrm>
        <a:prstGeom prst="rect">
          <a:avLst/>
        </a:prstGeom>
      </xdr:spPr>
    </xdr:pic>
    <xdr:clientData/>
  </xdr:twoCellAnchor>
  <xdr:twoCellAnchor>
    <xdr:from>
      <xdr:col>6</xdr:col>
      <xdr:colOff>123265</xdr:colOff>
      <xdr:row>44</xdr:row>
      <xdr:rowOff>11204</xdr:rowOff>
    </xdr:from>
    <xdr:to>
      <xdr:col>8</xdr:col>
      <xdr:colOff>470647</xdr:colOff>
      <xdr:row>52</xdr:row>
      <xdr:rowOff>67235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998324" y="6914028"/>
          <a:ext cx="2319617" cy="13110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I valori di portata volumetrica sono da inserire nella</a:t>
          </a:r>
          <a:r>
            <a:rPr lang="de-CH" sz="1100" baseline="0"/>
            <a:t> tabella "Profili di carico / curva di carico 1.7" dell'aiuto di calcolo</a:t>
          </a:r>
          <a:r>
            <a:rPr lang="de-CH" sz="1100"/>
            <a:t>.</a:t>
          </a:r>
          <a:r>
            <a:rPr lang="de-CH" sz="1100" baseline="0"/>
            <a:t> </a:t>
          </a:r>
        </a:p>
        <a:p>
          <a:r>
            <a:rPr lang="de-CH" sz="1100" baseline="0"/>
            <a:t>Dove non ci fosse un valore di tempo (3. o 3. + 4. Riga), riprendere il valore volumetrico della riga sopra.</a:t>
          </a:r>
        </a:p>
        <a:p>
          <a:r>
            <a:rPr lang="de-CH" sz="1100" baseline="0"/>
            <a:t>.</a:t>
          </a:r>
          <a:endParaRPr lang="de-CH" sz="1100"/>
        </a:p>
      </xdr:txBody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3</xdr:col>
      <xdr:colOff>331678</xdr:colOff>
      <xdr:row>55</xdr:row>
      <xdr:rowOff>66940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04212"/>
          <a:ext cx="3944454" cy="27922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3</xdr:col>
      <xdr:colOff>557249</xdr:colOff>
      <xdr:row>76</xdr:row>
      <xdr:rowOff>128652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040471"/>
          <a:ext cx="4170025" cy="319458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2</xdr:col>
      <xdr:colOff>1373971</xdr:colOff>
      <xdr:row>34</xdr:row>
      <xdr:rowOff>102577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0.14958</cdr:x>
      <cdr:y>0.74747</cdr:y>
    </cdr:from>
    <cdr:to>
      <cdr:x>0.65652</cdr:x>
      <cdr:y>0.85253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471588" y="1762125"/>
          <a:ext cx="1598268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Portata volumetrica m</a:t>
          </a:r>
          <a:r>
            <a:rPr lang="de-CH" sz="1100" baseline="30000"/>
            <a:t>3</a:t>
          </a:r>
          <a:r>
            <a:rPr lang="de-CH" sz="1100"/>
            <a:t>/h</a:t>
          </a:r>
        </a:p>
      </cdr:txBody>
    </cdr:sp>
  </cdr:relSizeAnchor>
  <cdr:relSizeAnchor xmlns:cdr="http://schemas.openxmlformats.org/drawingml/2006/chartDrawing">
    <cdr:from>
      <cdr:x>0.28585</cdr:x>
      <cdr:y>0.87739</cdr:y>
    </cdr:from>
    <cdr:to>
      <cdr:x>0.44205</cdr:x>
      <cdr:y>0.99729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956513" y="2017058"/>
          <a:ext cx="522663" cy="275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CH" sz="1000"/>
            <a:t>30</a:t>
          </a:r>
        </a:p>
      </cdr:txBody>
    </cdr:sp>
  </cdr:relSizeAnchor>
  <cdr:relSizeAnchor xmlns:cdr="http://schemas.openxmlformats.org/drawingml/2006/chartDrawing">
    <cdr:from>
      <cdr:x>0.66634</cdr:x>
      <cdr:y>0.88146</cdr:y>
    </cdr:from>
    <cdr:to>
      <cdr:x>0.82046</cdr:x>
      <cdr:y>1</cdr:y>
    </cdr:to>
    <cdr:sp macro="" textlink="">
      <cdr:nvSpPr>
        <cdr:cNvPr id="4" name="Textfeld 1"/>
        <cdr:cNvSpPr txBox="1"/>
      </cdr:nvSpPr>
      <cdr:spPr>
        <a:xfrm xmlns:a="http://schemas.openxmlformats.org/drawingml/2006/main">
          <a:off x="2229715" y="2026418"/>
          <a:ext cx="515726" cy="272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CH" sz="1000"/>
            <a:t>300</a:t>
          </a:r>
        </a:p>
      </cdr:txBody>
    </cdr:sp>
  </cdr:relSizeAnchor>
  <cdr:relSizeAnchor xmlns:cdr="http://schemas.openxmlformats.org/drawingml/2006/chartDrawing">
    <cdr:from>
      <cdr:x>0.06739</cdr:x>
      <cdr:y>0.02294</cdr:y>
    </cdr:from>
    <cdr:to>
      <cdr:x>0.97374</cdr:x>
      <cdr:y>0.19459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212466" y="55886"/>
          <a:ext cx="2857517" cy="4181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1" i="0" baseline="0">
              <a:effectLst/>
              <a:latin typeface="+mn-lt"/>
              <a:ea typeface="+mn-ea"/>
              <a:cs typeface="+mn-cs"/>
            </a:rPr>
            <a:t>Diag. 1:  Efficienza delle pompe </a:t>
          </a:r>
          <a:endParaRPr lang="de-CH" sz="105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23" sqref="K23"/>
    </sheetView>
  </sheetViews>
  <sheetFormatPr baseColWidth="10" defaultColWidth="11.42578125" defaultRowHeight="12.75" x14ac:dyDescent="0.2"/>
  <sheetData/>
  <pageMargins left="0.7" right="0.7" top="0.78740157499999996" bottom="0.78740157499999996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0"/>
  <sheetViews>
    <sheetView tabSelected="1" topLeftCell="A85" zoomScaleNormal="100" zoomScalePageLayoutView="110" workbookViewId="0">
      <selection activeCell="F111" sqref="F111"/>
    </sheetView>
  </sheetViews>
  <sheetFormatPr baseColWidth="10" defaultColWidth="11.42578125" defaultRowHeight="12.75" x14ac:dyDescent="0.2"/>
  <cols>
    <col min="1" max="1" width="14.7109375" customWidth="1"/>
    <col min="2" max="2" width="16.140625" customWidth="1"/>
    <col min="3" max="3" width="17.140625" customWidth="1"/>
    <col min="4" max="4" width="16" customWidth="1"/>
    <col min="5" max="5" width="19.42578125" customWidth="1"/>
    <col min="6" max="6" width="16.42578125" customWidth="1"/>
    <col min="7" max="9" width="14.7109375" customWidth="1"/>
    <col min="10" max="10" width="27.140625" customWidth="1"/>
    <col min="11" max="14" width="14.7109375" customWidth="1"/>
    <col min="15" max="15" width="19.140625" customWidth="1"/>
    <col min="16" max="16" width="31.28515625" customWidth="1"/>
    <col min="17" max="25" width="14.7109375" customWidth="1"/>
  </cols>
  <sheetData>
    <row r="1" spans="1:16" ht="13.35" customHeight="1" x14ac:dyDescent="0.25">
      <c r="A1" s="170" t="s">
        <v>107</v>
      </c>
      <c r="B1" s="171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3"/>
    </row>
    <row r="2" spans="1:16" ht="13.35" customHeight="1" x14ac:dyDescent="0.25">
      <c r="A2" s="174"/>
      <c r="B2" s="175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7"/>
    </row>
    <row r="3" spans="1:16" ht="13.35" customHeight="1" x14ac:dyDescent="0.25">
      <c r="A3" s="174" t="s">
        <v>18</v>
      </c>
      <c r="B3" s="175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7"/>
    </row>
    <row r="4" spans="1:16" ht="13.35" customHeight="1" x14ac:dyDescent="0.25">
      <c r="A4" s="174"/>
      <c r="B4" s="175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7"/>
    </row>
    <row r="5" spans="1:16" ht="13.35" customHeight="1" x14ac:dyDescent="0.25">
      <c r="A5" s="178" t="s">
        <v>108</v>
      </c>
      <c r="B5" s="175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7"/>
    </row>
    <row r="6" spans="1:16" ht="13.35" customHeight="1" x14ac:dyDescent="0.25">
      <c r="A6" s="174"/>
      <c r="B6" s="175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7"/>
    </row>
    <row r="7" spans="1:16" ht="13.35" customHeight="1" x14ac:dyDescent="0.2">
      <c r="A7" s="179" t="s">
        <v>22</v>
      </c>
      <c r="B7" s="180"/>
      <c r="C7" s="176"/>
      <c r="D7" s="176"/>
      <c r="E7" s="176"/>
      <c r="F7" s="181"/>
      <c r="G7" s="181"/>
      <c r="H7" s="176"/>
      <c r="I7" s="181"/>
      <c r="J7" s="176"/>
      <c r="K7" s="176"/>
      <c r="L7" s="176"/>
      <c r="M7" s="176"/>
      <c r="N7" s="176"/>
      <c r="O7" s="176"/>
      <c r="P7" s="177"/>
    </row>
    <row r="8" spans="1:16" ht="13.35" customHeight="1" x14ac:dyDescent="0.2">
      <c r="A8" s="182" t="s">
        <v>19</v>
      </c>
      <c r="B8" s="183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7"/>
    </row>
    <row r="9" spans="1:16" ht="13.35" customHeight="1" x14ac:dyDescent="0.2">
      <c r="A9" s="184" t="s">
        <v>20</v>
      </c>
      <c r="B9" s="185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7"/>
    </row>
    <row r="10" spans="1:16" ht="13.35" customHeight="1" x14ac:dyDescent="0.2">
      <c r="A10" s="186" t="s">
        <v>21</v>
      </c>
      <c r="B10" s="187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7"/>
    </row>
    <row r="11" spans="1:16" ht="13.35" customHeight="1" x14ac:dyDescent="0.2">
      <c r="A11" s="188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7"/>
    </row>
    <row r="12" spans="1:16" ht="13.35" customHeight="1" x14ac:dyDescent="0.2">
      <c r="A12" s="189"/>
      <c r="B12" s="190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7"/>
    </row>
    <row r="13" spans="1:16" ht="13.35" customHeight="1" x14ac:dyDescent="0.2">
      <c r="A13" s="189"/>
      <c r="B13" s="190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7"/>
    </row>
    <row r="14" spans="1:16" ht="13.35" customHeight="1" x14ac:dyDescent="0.25">
      <c r="A14" s="191" t="s">
        <v>110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7"/>
    </row>
    <row r="15" spans="1:16" ht="13.35" customHeight="1" x14ac:dyDescent="0.25">
      <c r="A15" s="192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7"/>
    </row>
    <row r="16" spans="1:16" ht="13.35" customHeight="1" x14ac:dyDescent="0.25">
      <c r="A16" s="192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7"/>
    </row>
    <row r="17" spans="1:16" ht="13.35" customHeight="1" x14ac:dyDescent="0.2">
      <c r="A17" s="193" t="s">
        <v>109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7"/>
    </row>
    <row r="18" spans="1:16" ht="13.35" customHeight="1" x14ac:dyDescent="0.2">
      <c r="A18" s="194"/>
      <c r="B18" s="176"/>
      <c r="C18" s="176"/>
      <c r="D18" s="195" t="s">
        <v>23</v>
      </c>
      <c r="E18" s="195" t="s">
        <v>23</v>
      </c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7"/>
    </row>
    <row r="19" spans="1:16" ht="13.35" customHeight="1" x14ac:dyDescent="0.2">
      <c r="A19" s="284"/>
      <c r="B19" s="285"/>
      <c r="C19" s="286"/>
      <c r="D19" s="79" t="s">
        <v>24</v>
      </c>
      <c r="E19" s="79" t="s">
        <v>163</v>
      </c>
      <c r="F19" s="196"/>
      <c r="G19" s="176"/>
      <c r="H19" s="176"/>
      <c r="I19" s="176"/>
      <c r="J19" s="176"/>
      <c r="K19" s="176"/>
      <c r="L19" s="176"/>
      <c r="M19" s="176"/>
      <c r="N19" s="176"/>
      <c r="O19" s="176"/>
      <c r="P19" s="177"/>
    </row>
    <row r="20" spans="1:16" ht="13.35" customHeight="1" x14ac:dyDescent="0.2">
      <c r="A20" s="284" t="s">
        <v>25</v>
      </c>
      <c r="B20" s="285"/>
      <c r="C20" s="286"/>
      <c r="D20" s="197"/>
      <c r="E20" s="197"/>
      <c r="F20" s="198" t="s">
        <v>112</v>
      </c>
      <c r="G20" s="176"/>
      <c r="H20" s="176"/>
      <c r="I20" s="176"/>
      <c r="J20" s="176"/>
      <c r="K20" s="176"/>
      <c r="L20" s="176"/>
      <c r="M20" s="176"/>
      <c r="N20" s="176"/>
      <c r="O20" s="176"/>
      <c r="P20" s="199"/>
    </row>
    <row r="21" spans="1:16" ht="13.35" customHeight="1" x14ac:dyDescent="0.2">
      <c r="A21" s="284" t="s">
        <v>26</v>
      </c>
      <c r="B21" s="285"/>
      <c r="C21" s="286"/>
      <c r="D21" s="200"/>
      <c r="E21" s="200"/>
      <c r="F21" s="198" t="s">
        <v>112</v>
      </c>
      <c r="G21" s="176"/>
      <c r="H21" s="176"/>
      <c r="I21" s="176"/>
      <c r="J21" s="176"/>
      <c r="K21" s="176"/>
      <c r="L21" s="176"/>
      <c r="M21" s="176"/>
      <c r="N21" s="176"/>
      <c r="O21" s="176"/>
      <c r="P21" s="177"/>
    </row>
    <row r="22" spans="1:16" ht="13.35" customHeight="1" x14ac:dyDescent="0.2">
      <c r="A22" s="284" t="s">
        <v>173</v>
      </c>
      <c r="B22" s="285"/>
      <c r="C22" s="286"/>
      <c r="D22" s="201"/>
      <c r="E22" s="201"/>
      <c r="F22" s="202" t="s">
        <v>164</v>
      </c>
      <c r="G22" s="176"/>
      <c r="H22" s="203"/>
      <c r="I22" s="176"/>
      <c r="J22" s="176"/>
      <c r="K22" s="176"/>
      <c r="L22" s="176"/>
      <c r="M22" s="176"/>
      <c r="N22" s="176"/>
      <c r="O22" s="176"/>
      <c r="P22" s="177"/>
    </row>
    <row r="23" spans="1:16" ht="13.35" customHeight="1" x14ac:dyDescent="0.2">
      <c r="A23" s="284" t="s">
        <v>27</v>
      </c>
      <c r="B23" s="285"/>
      <c r="C23" s="286"/>
      <c r="D23" s="201" t="s">
        <v>95</v>
      </c>
      <c r="E23" s="197"/>
      <c r="F23" s="202" t="s">
        <v>162</v>
      </c>
      <c r="G23" s="176"/>
      <c r="H23" s="176"/>
      <c r="I23" s="176"/>
      <c r="J23" s="176"/>
      <c r="K23" s="176"/>
      <c r="L23" s="176"/>
      <c r="M23" s="176"/>
      <c r="N23" s="176"/>
      <c r="O23" s="176"/>
      <c r="P23" s="177"/>
    </row>
    <row r="24" spans="1:16" ht="13.35" customHeight="1" x14ac:dyDescent="0.2">
      <c r="A24" s="284" t="s">
        <v>28</v>
      </c>
      <c r="B24" s="285"/>
      <c r="C24" s="286"/>
      <c r="D24" s="204"/>
      <c r="E24" s="201"/>
      <c r="F24" s="205"/>
      <c r="G24" s="176"/>
      <c r="H24" s="176"/>
      <c r="I24" s="176"/>
      <c r="J24" s="176"/>
      <c r="K24" s="176"/>
      <c r="L24" s="176"/>
      <c r="M24" s="176"/>
      <c r="N24" s="176"/>
      <c r="O24" s="176"/>
      <c r="P24" s="177"/>
    </row>
    <row r="25" spans="1:16" ht="13.35" customHeight="1" x14ac:dyDescent="0.2">
      <c r="A25" s="284" t="s">
        <v>29</v>
      </c>
      <c r="B25" s="285"/>
      <c r="C25" s="286"/>
      <c r="D25" s="204"/>
      <c r="E25" s="201"/>
      <c r="F25" s="205"/>
      <c r="G25" s="176"/>
      <c r="H25" s="176"/>
      <c r="I25" s="176"/>
      <c r="J25" s="176"/>
      <c r="K25" s="176"/>
      <c r="L25" s="176"/>
      <c r="M25" s="176"/>
      <c r="N25" s="176"/>
      <c r="O25" s="176"/>
      <c r="P25" s="177"/>
    </row>
    <row r="26" spans="1:16" ht="13.35" customHeight="1" x14ac:dyDescent="0.2">
      <c r="A26" s="284" t="s">
        <v>111</v>
      </c>
      <c r="B26" s="285"/>
      <c r="C26" s="286"/>
      <c r="D26" s="201"/>
      <c r="E26" s="197"/>
      <c r="F26" s="196" t="s">
        <v>113</v>
      </c>
      <c r="G26" s="176"/>
      <c r="H26" s="176"/>
      <c r="I26" s="176"/>
      <c r="J26" s="176"/>
      <c r="K26" s="176"/>
      <c r="L26" s="176"/>
      <c r="M26" s="176"/>
      <c r="N26" s="176"/>
      <c r="O26" s="176"/>
      <c r="P26" s="177"/>
    </row>
    <row r="27" spans="1:16" ht="13.35" customHeight="1" x14ac:dyDescent="0.2">
      <c r="A27" s="284" t="s">
        <v>30</v>
      </c>
      <c r="B27" s="285"/>
      <c r="C27" s="286"/>
      <c r="D27" s="206"/>
      <c r="E27" s="204"/>
      <c r="F27" s="196" t="s">
        <v>114</v>
      </c>
      <c r="G27" s="176"/>
      <c r="H27" s="176"/>
      <c r="I27" s="176"/>
      <c r="J27" s="176"/>
      <c r="K27" s="176"/>
      <c r="L27" s="176"/>
      <c r="M27" s="176"/>
      <c r="N27" s="176"/>
      <c r="O27" s="176"/>
      <c r="P27" s="177"/>
    </row>
    <row r="28" spans="1:16" ht="13.35" customHeight="1" x14ac:dyDescent="0.2">
      <c r="A28" s="188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7"/>
    </row>
    <row r="29" spans="1:16" ht="13.35" customHeight="1" x14ac:dyDescent="0.2">
      <c r="A29" s="188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7"/>
    </row>
    <row r="30" spans="1:16" ht="13.35" customHeight="1" x14ac:dyDescent="0.2">
      <c r="A30" s="207" t="s">
        <v>33</v>
      </c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7"/>
    </row>
    <row r="31" spans="1:16" ht="13.35" customHeight="1" x14ac:dyDescent="0.2">
      <c r="A31" s="207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7"/>
    </row>
    <row r="32" spans="1:16" ht="13.35" customHeight="1" x14ac:dyDescent="0.2">
      <c r="A32" s="287" t="s">
        <v>151</v>
      </c>
      <c r="B32" s="288"/>
      <c r="C32" s="288"/>
      <c r="D32" s="288"/>
      <c r="E32" s="288"/>
      <c r="F32" s="288"/>
      <c r="G32" s="288"/>
      <c r="H32" s="288"/>
      <c r="I32" s="176"/>
      <c r="J32" s="176"/>
      <c r="K32" s="176"/>
      <c r="L32" s="176"/>
      <c r="M32" s="176"/>
      <c r="N32" s="176"/>
      <c r="O32" s="176"/>
      <c r="P32" s="177"/>
    </row>
    <row r="33" spans="1:16" ht="25.5" customHeight="1" x14ac:dyDescent="0.2">
      <c r="A33" s="289"/>
      <c r="B33" s="288"/>
      <c r="C33" s="288"/>
      <c r="D33" s="288"/>
      <c r="E33" s="288"/>
      <c r="F33" s="288"/>
      <c r="G33" s="288"/>
      <c r="H33" s="288"/>
      <c r="I33" s="176"/>
      <c r="J33" s="176"/>
      <c r="K33" s="176"/>
      <c r="L33" s="176"/>
      <c r="M33" s="176"/>
      <c r="N33" s="176"/>
      <c r="O33" s="176"/>
      <c r="P33" s="177"/>
    </row>
    <row r="34" spans="1:16" ht="13.35" customHeight="1" x14ac:dyDescent="0.2">
      <c r="A34" s="208"/>
      <c r="B34" s="209"/>
      <c r="C34" s="209"/>
      <c r="D34" s="209"/>
      <c r="E34" s="209"/>
      <c r="F34" s="209"/>
      <c r="G34" s="209"/>
      <c r="H34" s="209"/>
      <c r="I34" s="176"/>
      <c r="J34" s="176"/>
      <c r="K34" s="176"/>
      <c r="L34" s="176"/>
      <c r="M34" s="176"/>
      <c r="N34" s="176"/>
      <c r="O34" s="176"/>
      <c r="P34" s="177"/>
    </row>
    <row r="35" spans="1:16" ht="13.35" customHeight="1" x14ac:dyDescent="0.2">
      <c r="A35" s="281" t="s">
        <v>63</v>
      </c>
      <c r="B35" s="282"/>
      <c r="C35" s="283"/>
      <c r="D35" s="206"/>
      <c r="E35" s="202" t="s">
        <v>115</v>
      </c>
      <c r="F35" s="176"/>
      <c r="G35" s="176"/>
      <c r="H35" s="176"/>
      <c r="I35" s="176"/>
      <c r="J35" s="176"/>
      <c r="K35" s="210"/>
      <c r="L35" s="176"/>
      <c r="M35" s="176"/>
      <c r="N35" s="176"/>
      <c r="O35" s="176"/>
      <c r="P35" s="211"/>
    </row>
    <row r="36" spans="1:16" ht="13.35" customHeight="1" x14ac:dyDescent="0.2">
      <c r="A36" s="281" t="s">
        <v>64</v>
      </c>
      <c r="B36" s="282"/>
      <c r="C36" s="283"/>
      <c r="D36" s="212"/>
      <c r="E36" s="202" t="s">
        <v>116</v>
      </c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7"/>
    </row>
    <row r="37" spans="1:16" ht="13.35" customHeight="1" x14ac:dyDescent="0.2">
      <c r="A37" s="188"/>
      <c r="B37" s="176"/>
      <c r="C37" s="176"/>
      <c r="D37" s="202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7"/>
    </row>
    <row r="38" spans="1:16" ht="13.35" customHeight="1" x14ac:dyDescent="0.2">
      <c r="A38" s="188"/>
      <c r="B38" s="176"/>
      <c r="C38" s="176"/>
      <c r="D38" s="202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7"/>
    </row>
    <row r="39" spans="1:16" ht="13.35" customHeight="1" x14ac:dyDescent="0.2">
      <c r="A39" s="194" t="s">
        <v>34</v>
      </c>
      <c r="B39" s="176"/>
      <c r="C39" s="176"/>
      <c r="D39" s="202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7"/>
    </row>
    <row r="40" spans="1:16" ht="13.35" customHeight="1" x14ac:dyDescent="0.2">
      <c r="A40" s="194"/>
      <c r="B40" s="176"/>
      <c r="C40" s="176"/>
      <c r="D40" s="202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7"/>
    </row>
    <row r="41" spans="1:16" ht="13.35" customHeight="1" x14ac:dyDescent="0.2">
      <c r="A41" s="284" t="s">
        <v>35</v>
      </c>
      <c r="B41" s="285"/>
      <c r="C41" s="286"/>
      <c r="D41" s="201"/>
      <c r="E41" s="202" t="s">
        <v>117</v>
      </c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7"/>
    </row>
    <row r="42" spans="1:16" ht="13.35" customHeight="1" x14ac:dyDescent="0.2">
      <c r="A42" s="188"/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7"/>
    </row>
    <row r="43" spans="1:16" ht="13.35" customHeight="1" x14ac:dyDescent="0.2">
      <c r="A43" s="188"/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7"/>
    </row>
    <row r="44" spans="1:16" ht="13.35" customHeight="1" x14ac:dyDescent="0.2">
      <c r="A44" s="193" t="s">
        <v>103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7"/>
    </row>
    <row r="45" spans="1:16" ht="13.35" customHeight="1" x14ac:dyDescent="0.2">
      <c r="A45" s="194"/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7"/>
    </row>
    <row r="46" spans="1:16" ht="13.35" customHeight="1" x14ac:dyDescent="0.2">
      <c r="A46" s="178" t="s">
        <v>127</v>
      </c>
      <c r="B46" s="176"/>
      <c r="C46" s="213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7"/>
    </row>
    <row r="47" spans="1:16" ht="13.35" customHeight="1" x14ac:dyDescent="0.2">
      <c r="A47" s="284" t="s">
        <v>36</v>
      </c>
      <c r="B47" s="285"/>
      <c r="C47" s="286"/>
      <c r="D47" s="214">
        <f>E22</f>
        <v>0</v>
      </c>
      <c r="E47" s="196" t="s">
        <v>37</v>
      </c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7"/>
    </row>
    <row r="48" spans="1:16" ht="13.35" customHeight="1" x14ac:dyDescent="0.2">
      <c r="A48" s="284" t="s">
        <v>36</v>
      </c>
      <c r="B48" s="285"/>
      <c r="C48" s="286"/>
      <c r="D48" s="215" t="e">
        <f>E24*E25/0.367/10000/D35/D36</f>
        <v>#DIV/0!</v>
      </c>
      <c r="E48" s="196" t="s">
        <v>38</v>
      </c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7"/>
    </row>
    <row r="49" spans="1:16" ht="13.35" customHeight="1" x14ac:dyDescent="0.2">
      <c r="A49" s="284" t="s">
        <v>39</v>
      </c>
      <c r="B49" s="285"/>
      <c r="C49" s="286"/>
      <c r="D49" s="215" t="e">
        <f>IF(D48&gt;0,MIN(D47,D48),D47)</f>
        <v>#DIV/0!</v>
      </c>
      <c r="E49" s="216" t="s">
        <v>155</v>
      </c>
      <c r="F49" s="190"/>
      <c r="G49" s="190"/>
      <c r="H49" s="190"/>
      <c r="I49" s="176"/>
      <c r="J49" s="176"/>
      <c r="K49" s="176"/>
      <c r="L49" s="176"/>
      <c r="M49" s="176"/>
      <c r="N49" s="176"/>
      <c r="O49" s="176"/>
      <c r="P49" s="177"/>
    </row>
    <row r="50" spans="1:16" ht="13.35" customHeight="1" x14ac:dyDescent="0.2">
      <c r="A50" s="284" t="s">
        <v>172</v>
      </c>
      <c r="B50" s="285"/>
      <c r="C50" s="286"/>
      <c r="D50" s="215" t="e">
        <f>D49/D27</f>
        <v>#DIV/0!</v>
      </c>
      <c r="E50" s="202" t="s">
        <v>40</v>
      </c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7"/>
    </row>
    <row r="51" spans="1:16" ht="13.35" customHeight="1" x14ac:dyDescent="0.2">
      <c r="A51" s="284" t="s">
        <v>41</v>
      </c>
      <c r="B51" s="285"/>
      <c r="C51" s="286"/>
      <c r="D51" s="217" t="e">
        <f>D50*$D$41</f>
        <v>#DIV/0!</v>
      </c>
      <c r="E51" s="196" t="s">
        <v>118</v>
      </c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7"/>
    </row>
    <row r="52" spans="1:16" ht="13.35" customHeight="1" x14ac:dyDescent="0.2">
      <c r="A52" s="284" t="s">
        <v>42</v>
      </c>
      <c r="B52" s="285"/>
      <c r="C52" s="286"/>
      <c r="D52" s="218" t="e">
        <f>D50*D27/$D$22</f>
        <v>#DIV/0!</v>
      </c>
      <c r="E52" s="202" t="s">
        <v>153</v>
      </c>
      <c r="F52" s="181"/>
      <c r="G52" s="181"/>
      <c r="H52" s="181"/>
      <c r="I52" s="181"/>
      <c r="J52" s="176"/>
      <c r="K52" s="176"/>
      <c r="L52" s="176"/>
      <c r="M52" s="176"/>
      <c r="N52" s="176"/>
      <c r="O52" s="176"/>
      <c r="P52" s="177"/>
    </row>
    <row r="53" spans="1:16" ht="13.35" customHeight="1" x14ac:dyDescent="0.2">
      <c r="A53" s="188"/>
      <c r="B53" s="176"/>
      <c r="C53" s="219"/>
      <c r="D53" s="220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7"/>
    </row>
    <row r="54" spans="1:16" ht="13.35" customHeight="1" x14ac:dyDescent="0.2">
      <c r="A54" s="188"/>
      <c r="B54" s="176"/>
      <c r="C54" s="219"/>
      <c r="D54" s="220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77"/>
    </row>
    <row r="55" spans="1:16" ht="13.35" customHeight="1" x14ac:dyDescent="0.2">
      <c r="A55" s="194" t="s">
        <v>150</v>
      </c>
      <c r="B55" s="203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7"/>
    </row>
    <row r="56" spans="1:16" ht="13.35" customHeight="1" x14ac:dyDescent="0.2">
      <c r="A56" s="194"/>
      <c r="B56" s="203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7"/>
    </row>
    <row r="57" spans="1:16" ht="13.35" customHeight="1" x14ac:dyDescent="0.2">
      <c r="A57" s="194" t="s">
        <v>43</v>
      </c>
      <c r="B57" s="203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7"/>
    </row>
    <row r="58" spans="1:16" ht="13.35" customHeight="1" x14ac:dyDescent="0.2">
      <c r="A58" s="178" t="s">
        <v>126</v>
      </c>
      <c r="B58" s="203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7"/>
    </row>
    <row r="59" spans="1:16" ht="13.35" customHeight="1" x14ac:dyDescent="0.2">
      <c r="A59" s="284" t="s">
        <v>172</v>
      </c>
      <c r="B59" s="285"/>
      <c r="C59" s="286"/>
      <c r="D59" s="201"/>
      <c r="E59" s="221" t="s">
        <v>119</v>
      </c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7"/>
    </row>
    <row r="60" spans="1:16" ht="13.35" customHeight="1" x14ac:dyDescent="0.2">
      <c r="A60" s="281" t="s">
        <v>44</v>
      </c>
      <c r="B60" s="282"/>
      <c r="C60" s="283"/>
      <c r="D60" s="222"/>
      <c r="E60" s="196" t="s">
        <v>120</v>
      </c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7"/>
    </row>
    <row r="61" spans="1:16" ht="13.35" customHeight="1" x14ac:dyDescent="0.2">
      <c r="A61" s="284" t="s">
        <v>45</v>
      </c>
      <c r="B61" s="285"/>
      <c r="C61" s="286"/>
      <c r="D61" s="201"/>
      <c r="E61" s="221" t="s">
        <v>121</v>
      </c>
      <c r="F61" s="176"/>
      <c r="G61" s="223"/>
      <c r="H61" s="176"/>
      <c r="I61" s="176"/>
      <c r="J61" s="176"/>
      <c r="K61" s="176"/>
      <c r="L61" s="176"/>
      <c r="M61" s="176"/>
      <c r="N61" s="176"/>
      <c r="O61" s="176"/>
      <c r="P61" s="177"/>
    </row>
    <row r="62" spans="1:16" ht="13.35" customHeight="1" x14ac:dyDescent="0.2">
      <c r="A62" s="284" t="s">
        <v>46</v>
      </c>
      <c r="B62" s="285"/>
      <c r="C62" s="286"/>
      <c r="D62" s="224"/>
      <c r="E62" s="221" t="s">
        <v>122</v>
      </c>
      <c r="F62" s="176"/>
      <c r="G62" s="223"/>
      <c r="H62" s="176"/>
      <c r="I62" s="176"/>
      <c r="J62" s="176"/>
      <c r="K62" s="176"/>
      <c r="L62" s="176"/>
      <c r="M62" s="176"/>
      <c r="N62" s="176"/>
      <c r="O62" s="176"/>
      <c r="P62" s="177"/>
    </row>
    <row r="63" spans="1:16" ht="13.35" customHeight="1" x14ac:dyDescent="0.2">
      <c r="A63" s="188"/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7"/>
    </row>
    <row r="64" spans="1:16" ht="13.35" customHeight="1" x14ac:dyDescent="0.2">
      <c r="A64" s="194" t="s">
        <v>47</v>
      </c>
      <c r="B64" s="176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7"/>
    </row>
    <row r="65" spans="1:16" ht="13.35" customHeight="1" x14ac:dyDescent="0.2">
      <c r="A65" s="284" t="s">
        <v>48</v>
      </c>
      <c r="B65" s="285"/>
      <c r="C65" s="286"/>
      <c r="D65" s="201"/>
      <c r="E65" s="176"/>
      <c r="F65" s="176"/>
      <c r="G65" s="176"/>
      <c r="H65" s="190"/>
      <c r="I65" s="176"/>
      <c r="J65" s="176"/>
      <c r="K65" s="176"/>
      <c r="L65" s="176"/>
      <c r="M65" s="176"/>
      <c r="N65" s="190"/>
      <c r="O65" s="176"/>
      <c r="P65" s="177"/>
    </row>
    <row r="66" spans="1:16" ht="13.35" customHeight="1" x14ac:dyDescent="0.2">
      <c r="A66" s="284" t="s">
        <v>171</v>
      </c>
      <c r="B66" s="285"/>
      <c r="C66" s="286"/>
      <c r="D66" s="225">
        <f>D60*3^0.5*400*D65/1000</f>
        <v>0</v>
      </c>
      <c r="E66" s="196" t="s">
        <v>123</v>
      </c>
      <c r="F66" s="176"/>
      <c r="G66" s="176"/>
      <c r="H66" s="190"/>
      <c r="I66" s="176"/>
      <c r="J66" s="176"/>
      <c r="K66" s="176"/>
      <c r="L66" s="176"/>
      <c r="M66" s="176"/>
      <c r="N66" s="190"/>
      <c r="O66" s="176"/>
      <c r="P66" s="177"/>
    </row>
    <row r="67" spans="1:16" ht="13.35" customHeight="1" x14ac:dyDescent="0.2">
      <c r="A67" s="284" t="s">
        <v>154</v>
      </c>
      <c r="B67" s="285"/>
      <c r="C67" s="286"/>
      <c r="D67" s="215">
        <f>D61*D62/3600</f>
        <v>0</v>
      </c>
      <c r="E67" s="196" t="s">
        <v>124</v>
      </c>
      <c r="F67" s="176"/>
      <c r="G67" s="176"/>
      <c r="H67" s="176"/>
      <c r="I67" s="198"/>
      <c r="J67" s="176"/>
      <c r="K67" s="176"/>
      <c r="L67" s="176"/>
      <c r="M67" s="176"/>
      <c r="N67" s="190"/>
      <c r="O67" s="176"/>
      <c r="P67" s="177"/>
    </row>
    <row r="68" spans="1:16" ht="13.35" customHeight="1" x14ac:dyDescent="0.2">
      <c r="A68" s="284" t="s">
        <v>49</v>
      </c>
      <c r="B68" s="285"/>
      <c r="C68" s="286"/>
      <c r="D68" s="215" t="e">
        <f>D67/D35/D36</f>
        <v>#DIV/0!</v>
      </c>
      <c r="E68" s="196" t="s">
        <v>136</v>
      </c>
      <c r="F68" s="176"/>
      <c r="G68" s="176"/>
      <c r="H68" s="176"/>
      <c r="I68" s="176"/>
      <c r="J68" s="176"/>
      <c r="K68" s="176"/>
      <c r="L68" s="176"/>
      <c r="M68" s="176"/>
      <c r="N68" s="190"/>
      <c r="O68" s="176"/>
      <c r="P68" s="177"/>
    </row>
    <row r="69" spans="1:16" ht="13.35" customHeight="1" x14ac:dyDescent="0.2">
      <c r="A69" s="284" t="s">
        <v>171</v>
      </c>
      <c r="B69" s="285"/>
      <c r="C69" s="286"/>
      <c r="D69" s="215" t="e">
        <f>D68/D27</f>
        <v>#DIV/0!</v>
      </c>
      <c r="E69" s="196" t="s">
        <v>125</v>
      </c>
      <c r="F69" s="176"/>
      <c r="G69" s="176"/>
      <c r="H69" s="176"/>
      <c r="I69" s="176"/>
      <c r="J69" s="176"/>
      <c r="K69" s="176"/>
      <c r="L69" s="176"/>
      <c r="M69" s="176"/>
      <c r="N69" s="190"/>
      <c r="O69" s="176"/>
      <c r="P69" s="177"/>
    </row>
    <row r="70" spans="1:16" ht="13.35" customHeight="1" x14ac:dyDescent="0.2">
      <c r="A70" s="188"/>
      <c r="B70" s="176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90"/>
      <c r="O70" s="176"/>
      <c r="P70" s="177"/>
    </row>
    <row r="71" spans="1:16" ht="13.35" customHeight="1" x14ac:dyDescent="0.2">
      <c r="A71" s="188"/>
      <c r="B71" s="17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90"/>
      <c r="O71" s="176"/>
      <c r="P71" s="177"/>
    </row>
    <row r="72" spans="1:16" ht="13.35" customHeight="1" x14ac:dyDescent="0.2">
      <c r="A72" s="194" t="s">
        <v>104</v>
      </c>
      <c r="B72" s="176"/>
      <c r="C72" s="176"/>
      <c r="D72" s="176"/>
      <c r="E72" s="176"/>
      <c r="F72" s="226"/>
      <c r="G72" s="227"/>
      <c r="H72" s="220"/>
      <c r="I72" s="176"/>
      <c r="J72" s="176"/>
      <c r="K72" s="176"/>
      <c r="L72" s="176"/>
      <c r="M72" s="176"/>
      <c r="N72" s="190"/>
      <c r="O72" s="176"/>
      <c r="P72" s="177"/>
    </row>
    <row r="73" spans="1:16" ht="13.35" customHeight="1" x14ac:dyDescent="0.2">
      <c r="A73" s="194"/>
      <c r="B73" s="176"/>
      <c r="C73" s="176"/>
      <c r="D73" s="176"/>
      <c r="E73" s="176"/>
      <c r="F73" s="226"/>
      <c r="G73" s="227"/>
      <c r="H73" s="220"/>
      <c r="I73" s="176"/>
      <c r="J73" s="176"/>
      <c r="K73" s="176"/>
      <c r="L73" s="176"/>
      <c r="M73" s="176"/>
      <c r="N73" s="190"/>
      <c r="O73" s="176"/>
      <c r="P73" s="177"/>
    </row>
    <row r="74" spans="1:16" ht="13.35" customHeight="1" x14ac:dyDescent="0.2">
      <c r="A74" s="290"/>
      <c r="B74" s="291"/>
      <c r="C74" s="291"/>
      <c r="D74" s="291"/>
      <c r="E74" s="292"/>
      <c r="F74" s="296" t="s">
        <v>50</v>
      </c>
      <c r="G74" s="296" t="s">
        <v>51</v>
      </c>
      <c r="H74" s="296" t="s">
        <v>52</v>
      </c>
      <c r="I74" s="176"/>
      <c r="J74" s="176"/>
      <c r="K74" s="176"/>
      <c r="L74" s="176"/>
      <c r="M74" s="176"/>
      <c r="N74" s="190"/>
      <c r="O74" s="176"/>
      <c r="P74" s="177"/>
    </row>
    <row r="75" spans="1:16" ht="13.35" customHeight="1" x14ac:dyDescent="0.2">
      <c r="A75" s="293"/>
      <c r="B75" s="294"/>
      <c r="C75" s="294"/>
      <c r="D75" s="294"/>
      <c r="E75" s="295"/>
      <c r="F75" s="297"/>
      <c r="G75" s="297" t="s">
        <v>9</v>
      </c>
      <c r="H75" s="297" t="s">
        <v>10</v>
      </c>
      <c r="I75" s="176"/>
      <c r="J75" s="176"/>
      <c r="K75" s="176"/>
      <c r="L75" s="176"/>
      <c r="M75" s="176"/>
      <c r="N75" s="190"/>
      <c r="O75" s="176"/>
      <c r="P75" s="177"/>
    </row>
    <row r="76" spans="1:16" ht="13.35" customHeight="1" x14ac:dyDescent="0.2">
      <c r="A76" s="281" t="s">
        <v>53</v>
      </c>
      <c r="B76" s="282"/>
      <c r="C76" s="282"/>
      <c r="D76" s="282"/>
      <c r="E76" s="283"/>
      <c r="F76" s="228" t="e">
        <f>D51</f>
        <v>#DIV/0!</v>
      </c>
      <c r="G76" s="215" t="e">
        <f>D50*D27</f>
        <v>#DIV/0!</v>
      </c>
      <c r="H76" s="218" t="e">
        <f>D52</f>
        <v>#DIV/0!</v>
      </c>
      <c r="I76" s="203"/>
      <c r="J76" s="176"/>
      <c r="K76" s="176"/>
      <c r="L76" s="176"/>
      <c r="M76" s="176"/>
      <c r="N76" s="190"/>
      <c r="O76" s="176"/>
      <c r="P76" s="177"/>
    </row>
    <row r="77" spans="1:16" ht="13.35" customHeight="1" x14ac:dyDescent="0.2">
      <c r="A77" s="284" t="s">
        <v>54</v>
      </c>
      <c r="B77" s="285"/>
      <c r="C77" s="285"/>
      <c r="D77" s="285"/>
      <c r="E77" s="286"/>
      <c r="F77" s="228">
        <f>D59*D41</f>
        <v>0</v>
      </c>
      <c r="G77" s="215">
        <f>D59*D27</f>
        <v>0</v>
      </c>
      <c r="H77" s="218" t="e">
        <f>D59/(D22/D27)</f>
        <v>#DIV/0!</v>
      </c>
      <c r="I77" s="203"/>
      <c r="J77" s="176"/>
      <c r="K77" s="176"/>
      <c r="L77" s="176"/>
      <c r="M77" s="176"/>
      <c r="N77" s="190"/>
      <c r="O77" s="176"/>
      <c r="P77" s="177"/>
    </row>
    <row r="78" spans="1:16" ht="13.35" customHeight="1" x14ac:dyDescent="0.2">
      <c r="A78" s="284" t="s">
        <v>55</v>
      </c>
      <c r="B78" s="285"/>
      <c r="C78" s="285"/>
      <c r="D78" s="285"/>
      <c r="E78" s="286"/>
      <c r="F78" s="229">
        <f>D66*D41</f>
        <v>0</v>
      </c>
      <c r="G78" s="215">
        <f>D66*D27</f>
        <v>0</v>
      </c>
      <c r="H78" s="218" t="e">
        <f>D66/(D22/D27)</f>
        <v>#DIV/0!</v>
      </c>
      <c r="I78" s="203"/>
      <c r="J78" s="176"/>
      <c r="K78" s="176"/>
      <c r="L78" s="176"/>
      <c r="M78" s="176"/>
      <c r="N78" s="190"/>
      <c r="O78" s="176"/>
      <c r="P78" s="177"/>
    </row>
    <row r="79" spans="1:16" ht="13.35" customHeight="1" x14ac:dyDescent="0.2">
      <c r="A79" s="284" t="s">
        <v>56</v>
      </c>
      <c r="B79" s="285"/>
      <c r="C79" s="285"/>
      <c r="D79" s="285"/>
      <c r="E79" s="286"/>
      <c r="F79" s="228" t="e">
        <f>D69*D41</f>
        <v>#DIV/0!</v>
      </c>
      <c r="G79" s="215" t="e">
        <f>D68</f>
        <v>#DIV/0!</v>
      </c>
      <c r="H79" s="218" t="e">
        <f>D68/D22</f>
        <v>#DIV/0!</v>
      </c>
      <c r="I79" s="176"/>
      <c r="J79" s="176"/>
      <c r="K79" s="176"/>
      <c r="L79" s="176"/>
      <c r="M79" s="176"/>
      <c r="N79" s="190"/>
      <c r="O79" s="176"/>
      <c r="P79" s="177"/>
    </row>
    <row r="80" spans="1:16" ht="13.35" customHeight="1" x14ac:dyDescent="0.2">
      <c r="A80" s="284" t="s">
        <v>57</v>
      </c>
      <c r="B80" s="285"/>
      <c r="C80" s="285"/>
      <c r="D80" s="285"/>
      <c r="E80" s="286"/>
      <c r="F80" s="228" t="e">
        <f>MIN(F76,IF(F77&gt;0,F77,F76),IF(F78&gt;0,F78,F76),IF(F79&gt;0,F79,F76))</f>
        <v>#DIV/0!</v>
      </c>
      <c r="G80" s="301"/>
      <c r="H80" s="302"/>
      <c r="I80" s="176"/>
      <c r="J80" s="176"/>
      <c r="K80" s="176"/>
      <c r="L80" s="176"/>
      <c r="M80" s="176"/>
      <c r="N80" s="176"/>
      <c r="O80" s="176"/>
      <c r="P80" s="177"/>
    </row>
    <row r="81" spans="1:16" ht="13.35" customHeight="1" x14ac:dyDescent="0.2">
      <c r="A81" s="188"/>
      <c r="B81" s="176"/>
      <c r="C81" s="176"/>
      <c r="D81" s="176"/>
      <c r="E81" s="176"/>
      <c r="F81" s="230"/>
      <c r="G81" s="231"/>
      <c r="H81" s="232"/>
      <c r="I81" s="176"/>
      <c r="J81" s="176"/>
      <c r="K81" s="176"/>
      <c r="L81" s="176"/>
      <c r="M81" s="176"/>
      <c r="N81" s="176"/>
      <c r="O81" s="176"/>
      <c r="P81" s="177"/>
    </row>
    <row r="82" spans="1:16" ht="13.35" customHeight="1" x14ac:dyDescent="0.2">
      <c r="A82" s="188"/>
      <c r="B82" s="176"/>
      <c r="C82" s="176"/>
      <c r="D82" s="176"/>
      <c r="E82" s="176"/>
      <c r="F82" s="230"/>
      <c r="G82" s="231"/>
      <c r="H82" s="232"/>
      <c r="I82" s="176"/>
      <c r="J82" s="176"/>
      <c r="K82" s="176"/>
      <c r="L82" s="176"/>
      <c r="M82" s="176"/>
      <c r="N82" s="176"/>
      <c r="O82" s="176"/>
      <c r="P82" s="177"/>
    </row>
    <row r="83" spans="1:16" ht="13.35" customHeight="1" x14ac:dyDescent="0.2">
      <c r="A83" s="194" t="s">
        <v>58</v>
      </c>
      <c r="B83" s="176"/>
      <c r="C83" s="176"/>
      <c r="D83" s="176"/>
      <c r="E83" s="176"/>
      <c r="F83" s="230"/>
      <c r="G83" s="231"/>
      <c r="H83" s="232"/>
      <c r="I83" s="176"/>
      <c r="J83" s="176"/>
      <c r="K83" s="176"/>
      <c r="L83" s="176"/>
      <c r="M83" s="176"/>
      <c r="N83" s="176"/>
      <c r="O83" s="176"/>
      <c r="P83" s="177"/>
    </row>
    <row r="84" spans="1:16" ht="13.35" customHeight="1" x14ac:dyDescent="0.2">
      <c r="A84" s="194"/>
      <c r="B84" s="176"/>
      <c r="C84" s="176"/>
      <c r="D84" s="176"/>
      <c r="E84" s="176"/>
      <c r="F84" s="230"/>
      <c r="G84" s="231"/>
      <c r="H84" s="232"/>
      <c r="I84" s="176"/>
      <c r="J84" s="176"/>
      <c r="K84" s="176"/>
      <c r="L84" s="176"/>
      <c r="M84" s="176"/>
      <c r="N84" s="176"/>
      <c r="O84" s="176"/>
      <c r="P84" s="177"/>
    </row>
    <row r="85" spans="1:16" ht="13.35" customHeight="1" x14ac:dyDescent="0.2">
      <c r="A85" s="303" t="s">
        <v>176</v>
      </c>
      <c r="B85" s="304"/>
      <c r="C85" s="304"/>
      <c r="D85" s="304"/>
      <c r="E85" s="304" t="s">
        <v>4</v>
      </c>
      <c r="F85" s="304"/>
      <c r="G85" s="304"/>
      <c r="H85" s="304"/>
      <c r="I85" s="176"/>
      <c r="J85" s="176"/>
      <c r="K85" s="176"/>
      <c r="L85" s="176"/>
      <c r="M85" s="176"/>
      <c r="N85" s="176"/>
      <c r="O85" s="176"/>
      <c r="P85" s="177"/>
    </row>
    <row r="86" spans="1:16" ht="13.35" customHeight="1" x14ac:dyDescent="0.2">
      <c r="A86" s="305"/>
      <c r="B86" s="304"/>
      <c r="C86" s="304"/>
      <c r="D86" s="304"/>
      <c r="E86" s="304"/>
      <c r="F86" s="304" t="s">
        <v>5</v>
      </c>
      <c r="G86" s="304"/>
      <c r="H86" s="304"/>
      <c r="I86" s="176"/>
      <c r="J86" s="176"/>
      <c r="K86" s="176"/>
      <c r="L86" s="176"/>
      <c r="M86" s="176"/>
      <c r="N86" s="176"/>
      <c r="O86" s="176"/>
      <c r="P86" s="177"/>
    </row>
    <row r="87" spans="1:16" ht="13.35" customHeight="1" x14ac:dyDescent="0.2">
      <c r="A87" s="305"/>
      <c r="B87" s="304"/>
      <c r="C87" s="304"/>
      <c r="D87" s="304"/>
      <c r="E87" s="304"/>
      <c r="F87" s="304"/>
      <c r="G87" s="304"/>
      <c r="H87" s="304"/>
      <c r="I87" s="176"/>
      <c r="J87" s="176"/>
      <c r="K87" s="176"/>
      <c r="L87" s="176"/>
      <c r="M87" s="176"/>
      <c r="N87" s="176"/>
      <c r="O87" s="176"/>
      <c r="P87" s="177"/>
    </row>
    <row r="88" spans="1:16" ht="13.35" customHeight="1" x14ac:dyDescent="0.2">
      <c r="A88" s="305"/>
      <c r="B88" s="304"/>
      <c r="C88" s="304"/>
      <c r="D88" s="304"/>
      <c r="E88" s="304"/>
      <c r="F88" s="304"/>
      <c r="G88" s="304"/>
      <c r="H88" s="304"/>
      <c r="I88" s="176"/>
      <c r="J88" s="176"/>
      <c r="K88" s="176"/>
      <c r="L88" s="176"/>
      <c r="M88" s="176"/>
      <c r="N88" s="176"/>
      <c r="O88" s="176"/>
      <c r="P88" s="177"/>
    </row>
    <row r="89" spans="1:16" ht="13.35" customHeight="1" x14ac:dyDescent="0.2">
      <c r="A89" s="305"/>
      <c r="B89" s="304"/>
      <c r="C89" s="304"/>
      <c r="D89" s="304"/>
      <c r="E89" s="304"/>
      <c r="F89" s="304"/>
      <c r="G89" s="304"/>
      <c r="H89" s="304"/>
      <c r="I89" s="176"/>
      <c r="J89" s="176"/>
      <c r="K89" s="176"/>
      <c r="L89" s="176"/>
      <c r="M89" s="176"/>
      <c r="N89" s="176"/>
      <c r="O89" s="176"/>
      <c r="P89" s="177"/>
    </row>
    <row r="90" spans="1:16" ht="13.35" customHeight="1" x14ac:dyDescent="0.2">
      <c r="A90" s="208"/>
      <c r="B90" s="209"/>
      <c r="C90" s="209"/>
      <c r="D90" s="209"/>
      <c r="E90" s="209"/>
      <c r="F90" s="209"/>
      <c r="G90" s="209"/>
      <c r="H90" s="209"/>
      <c r="I90" s="176"/>
      <c r="J90" s="176"/>
      <c r="K90" s="176"/>
      <c r="L90" s="176"/>
      <c r="M90" s="176"/>
      <c r="N90" s="176"/>
      <c r="O90" s="176"/>
      <c r="P90" s="177"/>
    </row>
    <row r="91" spans="1:16" ht="27" customHeight="1" x14ac:dyDescent="0.2">
      <c r="A91" s="233" t="s">
        <v>59</v>
      </c>
      <c r="B91" s="209"/>
      <c r="C91" s="209"/>
      <c r="D91" s="209"/>
      <c r="E91" s="209"/>
      <c r="F91" s="209"/>
      <c r="G91" s="209"/>
      <c r="H91" s="209"/>
      <c r="I91" s="176"/>
      <c r="J91" s="176"/>
      <c r="K91" s="176"/>
      <c r="L91" s="176"/>
      <c r="M91" s="176"/>
      <c r="N91" s="176"/>
      <c r="O91" s="176"/>
      <c r="P91" s="177"/>
    </row>
    <row r="92" spans="1:16" ht="26.25" customHeight="1" x14ac:dyDescent="0.2">
      <c r="A92" s="235" t="s">
        <v>145</v>
      </c>
      <c r="B92" s="234" t="s">
        <v>60</v>
      </c>
      <c r="C92" s="190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7"/>
    </row>
    <row r="93" spans="1:16" ht="13.35" customHeight="1" x14ac:dyDescent="0.2">
      <c r="A93" s="236"/>
      <c r="B93" s="237"/>
      <c r="C93" s="238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7"/>
    </row>
    <row r="94" spans="1:16" ht="13.35" customHeight="1" x14ac:dyDescent="0.2">
      <c r="A94" s="236"/>
      <c r="B94" s="237"/>
      <c r="C94" s="238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7"/>
    </row>
    <row r="95" spans="1:16" ht="13.35" customHeight="1" x14ac:dyDescent="0.2">
      <c r="A95" s="236"/>
      <c r="B95" s="237"/>
      <c r="C95" s="238"/>
      <c r="D95" s="176"/>
      <c r="E95" s="176"/>
      <c r="F95" s="176"/>
      <c r="G95" s="176"/>
      <c r="H95" s="203"/>
      <c r="I95" s="176"/>
      <c r="J95" s="176"/>
      <c r="K95" s="176"/>
      <c r="L95" s="176"/>
      <c r="M95" s="176"/>
      <c r="N95" s="176"/>
      <c r="O95" s="176"/>
      <c r="P95" s="177"/>
    </row>
    <row r="96" spans="1:16" ht="13.35" customHeight="1" x14ac:dyDescent="0.2">
      <c r="A96" s="279"/>
      <c r="B96" s="237"/>
      <c r="C96" s="238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7"/>
    </row>
    <row r="97" spans="1:16" ht="13.35" customHeight="1" x14ac:dyDescent="0.2">
      <c r="A97" s="239" t="s">
        <v>61</v>
      </c>
      <c r="B97" s="239">
        <f>SUM(B93:B96)</f>
        <v>0</v>
      </c>
      <c r="C97" s="19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7"/>
    </row>
    <row r="98" spans="1:16" ht="13.35" customHeight="1" x14ac:dyDescent="0.2">
      <c r="A98" s="188"/>
      <c r="B98" s="203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7"/>
    </row>
    <row r="99" spans="1:16" ht="13.35" customHeight="1" x14ac:dyDescent="0.2">
      <c r="A99" s="274"/>
      <c r="B99" s="176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7"/>
    </row>
    <row r="100" spans="1:16" s="8" customFormat="1" ht="13.35" customHeight="1" x14ac:dyDescent="0.2">
      <c r="A100" s="188"/>
      <c r="B100" s="240"/>
      <c r="C100" s="240"/>
      <c r="D100" s="241"/>
      <c r="E100" s="176"/>
      <c r="F100" s="230"/>
      <c r="G100" s="231"/>
      <c r="H100" s="232"/>
      <c r="I100" s="176"/>
      <c r="J100" s="176"/>
      <c r="K100" s="176"/>
      <c r="L100" s="176"/>
      <c r="M100" s="176"/>
      <c r="N100" s="176"/>
      <c r="O100" s="176"/>
      <c r="P100" s="177"/>
    </row>
    <row r="101" spans="1:16" s="8" customFormat="1" ht="13.35" customHeight="1" x14ac:dyDescent="0.2">
      <c r="A101" s="188"/>
      <c r="B101" s="240"/>
      <c r="C101" s="240"/>
      <c r="D101" s="241"/>
      <c r="E101" s="176"/>
      <c r="F101" s="230"/>
      <c r="G101" s="231"/>
      <c r="H101" s="232"/>
      <c r="I101" s="176"/>
      <c r="J101" s="176"/>
      <c r="K101" s="176"/>
      <c r="L101" s="176"/>
      <c r="M101" s="176"/>
      <c r="N101" s="176"/>
      <c r="O101" s="176"/>
      <c r="P101" s="177"/>
    </row>
    <row r="102" spans="1:16" ht="13.35" customHeight="1" x14ac:dyDescent="0.25">
      <c r="A102" s="191" t="s">
        <v>128</v>
      </c>
      <c r="B102" s="176"/>
      <c r="C102" s="176"/>
      <c r="D102" s="176"/>
      <c r="E102" s="176"/>
      <c r="F102" s="230"/>
      <c r="G102" s="231"/>
      <c r="H102" s="232"/>
      <c r="I102" s="176"/>
      <c r="J102" s="176"/>
      <c r="K102" s="176"/>
      <c r="L102" s="176"/>
      <c r="M102" s="176"/>
      <c r="N102" s="176"/>
      <c r="O102" s="176"/>
      <c r="P102" s="177"/>
    </row>
    <row r="103" spans="1:16" ht="13.35" customHeight="1" x14ac:dyDescent="0.2">
      <c r="A103" s="188"/>
      <c r="B103" s="176"/>
      <c r="C103" s="176"/>
      <c r="D103" s="176"/>
      <c r="E103" s="176"/>
      <c r="F103" s="230"/>
      <c r="G103" s="231"/>
      <c r="H103" s="232"/>
      <c r="I103" s="176"/>
      <c r="J103" s="176"/>
      <c r="K103" s="176"/>
      <c r="L103" s="176"/>
      <c r="M103" s="176"/>
      <c r="N103" s="176"/>
      <c r="O103" s="176"/>
      <c r="P103" s="177"/>
    </row>
    <row r="104" spans="1:16" ht="13.35" customHeight="1" x14ac:dyDescent="0.2">
      <c r="A104" s="188"/>
      <c r="B104" s="176"/>
      <c r="C104" s="176"/>
      <c r="D104" s="176"/>
      <c r="E104" s="176"/>
      <c r="F104" s="230"/>
      <c r="G104" s="231"/>
      <c r="H104" s="232"/>
      <c r="I104" s="176"/>
      <c r="J104" s="176"/>
      <c r="K104" s="176"/>
      <c r="L104" s="176"/>
      <c r="M104" s="176"/>
      <c r="N104" s="176"/>
      <c r="O104" s="176"/>
      <c r="P104" s="177"/>
    </row>
    <row r="105" spans="1:16" ht="13.35" customHeight="1" x14ac:dyDescent="0.2">
      <c r="A105" s="194" t="s">
        <v>105</v>
      </c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7"/>
    </row>
    <row r="106" spans="1:16" ht="13.35" customHeight="1" x14ac:dyDescent="0.2">
      <c r="A106" s="194"/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7"/>
    </row>
    <row r="107" spans="1:16" ht="13.35" customHeight="1" x14ac:dyDescent="0.2">
      <c r="A107" s="298" t="s">
        <v>174</v>
      </c>
      <c r="B107" s="299"/>
      <c r="C107" s="299"/>
      <c r="D107" s="299"/>
      <c r="E107" s="300"/>
      <c r="F107" s="201"/>
      <c r="G107" s="196" t="s">
        <v>129</v>
      </c>
      <c r="H107" s="176"/>
      <c r="I107" s="176"/>
      <c r="J107" s="176"/>
      <c r="K107" s="176"/>
      <c r="L107" s="176"/>
      <c r="M107" s="176"/>
      <c r="N107" s="176"/>
      <c r="O107" s="176"/>
      <c r="P107" s="177"/>
    </row>
    <row r="108" spans="1:16" ht="13.35" customHeight="1" x14ac:dyDescent="0.2">
      <c r="A108" s="306" t="s">
        <v>62</v>
      </c>
      <c r="B108" s="307"/>
      <c r="C108" s="307"/>
      <c r="D108" s="307"/>
      <c r="E108" s="307"/>
      <c r="F108" s="242"/>
      <c r="G108" s="196" t="s">
        <v>177</v>
      </c>
      <c r="H108" s="176"/>
      <c r="I108" s="176"/>
      <c r="J108" s="176"/>
      <c r="K108" s="176"/>
      <c r="L108" s="176"/>
      <c r="M108" s="176"/>
      <c r="N108" s="176"/>
      <c r="O108" s="176"/>
      <c r="P108" s="177"/>
    </row>
    <row r="109" spans="1:16" ht="13.35" customHeight="1" x14ac:dyDescent="0.2">
      <c r="A109" s="308" t="s">
        <v>160</v>
      </c>
      <c r="B109" s="309"/>
      <c r="C109" s="309"/>
      <c r="D109" s="309"/>
      <c r="E109" s="310"/>
      <c r="F109" s="278"/>
      <c r="G109" s="202" t="s">
        <v>131</v>
      </c>
      <c r="H109" s="176"/>
      <c r="I109" s="176"/>
      <c r="J109" s="176"/>
      <c r="K109" s="176"/>
      <c r="L109" s="176"/>
      <c r="M109" s="176"/>
      <c r="N109" s="176"/>
      <c r="O109" s="176"/>
      <c r="P109" s="177"/>
    </row>
    <row r="110" spans="1:16" ht="13.35" customHeight="1" x14ac:dyDescent="0.2">
      <c r="A110" s="243" t="s">
        <v>65</v>
      </c>
      <c r="B110" s="244"/>
      <c r="C110" s="244"/>
      <c r="D110" s="245"/>
      <c r="E110" s="246"/>
      <c r="F110" s="247">
        <f>IF(F109="",D36,F109)</f>
        <v>0</v>
      </c>
      <c r="G110" s="202"/>
      <c r="H110" s="176"/>
      <c r="I110" s="176"/>
      <c r="J110" s="176"/>
      <c r="K110" s="176"/>
      <c r="L110" s="176"/>
      <c r="M110" s="176"/>
      <c r="N110" s="176"/>
      <c r="O110" s="176"/>
      <c r="P110" s="177"/>
    </row>
    <row r="111" spans="1:16" ht="13.35" customHeight="1" x14ac:dyDescent="0.2">
      <c r="A111" s="311" t="s">
        <v>66</v>
      </c>
      <c r="B111" s="312"/>
      <c r="C111" s="312"/>
      <c r="D111" s="312"/>
      <c r="E111" s="312"/>
      <c r="F111" s="248" t="e">
        <f>D49/F107</f>
        <v>#DIV/0!</v>
      </c>
      <c r="G111" s="196" t="s">
        <v>67</v>
      </c>
      <c r="H111" s="176"/>
      <c r="I111" s="176"/>
      <c r="J111" s="176"/>
      <c r="K111" s="176"/>
      <c r="L111" s="176"/>
      <c r="M111" s="176"/>
      <c r="N111" s="176"/>
      <c r="O111" s="176"/>
      <c r="P111" s="177"/>
    </row>
    <row r="112" spans="1:16" ht="13.35" customHeight="1" x14ac:dyDescent="0.2">
      <c r="A112" s="313" t="s">
        <v>68</v>
      </c>
      <c r="B112" s="314"/>
      <c r="C112" s="314"/>
      <c r="D112" s="314"/>
      <c r="E112" s="315"/>
      <c r="F112" s="249" t="e">
        <f>D27*D59/F107</f>
        <v>#DIV/0!</v>
      </c>
      <c r="G112" s="176"/>
      <c r="H112" s="176"/>
      <c r="I112" s="176"/>
      <c r="J112" s="176"/>
      <c r="K112" s="176"/>
      <c r="L112" s="176"/>
      <c r="M112" s="176"/>
      <c r="N112" s="176"/>
      <c r="O112" s="176"/>
      <c r="P112" s="177"/>
    </row>
    <row r="113" spans="1:16" ht="13.35" customHeight="1" x14ac:dyDescent="0.2">
      <c r="A113" s="313" t="s">
        <v>69</v>
      </c>
      <c r="B113" s="314"/>
      <c r="C113" s="314"/>
      <c r="D113" s="314"/>
      <c r="E113" s="315"/>
      <c r="F113" s="249" t="e">
        <f>G78/F107</f>
        <v>#DIV/0!</v>
      </c>
      <c r="G113" s="176"/>
      <c r="H113" s="176"/>
      <c r="I113" s="176"/>
      <c r="J113" s="176"/>
      <c r="K113" s="176"/>
      <c r="L113" s="176"/>
      <c r="M113" s="176"/>
      <c r="N113" s="176"/>
      <c r="O113" s="176"/>
      <c r="P113" s="177"/>
    </row>
    <row r="114" spans="1:16" ht="13.35" customHeight="1" x14ac:dyDescent="0.2">
      <c r="A114" s="313" t="s">
        <v>70</v>
      </c>
      <c r="B114" s="314"/>
      <c r="C114" s="314"/>
      <c r="D114" s="314"/>
      <c r="E114" s="315"/>
      <c r="F114" s="249" t="e">
        <f>D68/F107</f>
        <v>#DIV/0!</v>
      </c>
      <c r="G114" s="176"/>
      <c r="H114" s="176"/>
      <c r="I114" s="176"/>
      <c r="J114" s="176"/>
      <c r="K114" s="176"/>
      <c r="L114" s="176"/>
      <c r="M114" s="176"/>
      <c r="N114" s="176"/>
      <c r="O114" s="176"/>
      <c r="P114" s="177"/>
    </row>
    <row r="115" spans="1:16" ht="13.35" customHeight="1" x14ac:dyDescent="0.2">
      <c r="A115" s="313" t="s">
        <v>71</v>
      </c>
      <c r="B115" s="314"/>
      <c r="C115" s="314"/>
      <c r="D115" s="314"/>
      <c r="E115" s="315"/>
      <c r="F115" s="249" t="e">
        <f>(MIN(F111,IF(F112&gt;0,F112,F111),IF(F113&gt;0,F113,F111),IF(F114&gt;0,F114,F111)))*D36/F110</f>
        <v>#DIV/0!</v>
      </c>
      <c r="G115" s="203"/>
      <c r="H115" s="176"/>
      <c r="I115" s="176"/>
      <c r="J115" s="176"/>
      <c r="K115" s="176"/>
      <c r="L115" s="176"/>
      <c r="M115" s="176"/>
      <c r="N115" s="176"/>
      <c r="O115" s="176"/>
      <c r="P115" s="177"/>
    </row>
    <row r="116" spans="1:16" ht="13.35" customHeight="1" x14ac:dyDescent="0.2">
      <c r="A116" s="298" t="s">
        <v>72</v>
      </c>
      <c r="B116" s="299"/>
      <c r="C116" s="299"/>
      <c r="D116" s="299"/>
      <c r="E116" s="300"/>
      <c r="F116" s="217" t="e">
        <f>F115*F107/F108*D41</f>
        <v>#DIV/0!</v>
      </c>
      <c r="G116" s="196" t="s">
        <v>73</v>
      </c>
      <c r="H116" s="176"/>
      <c r="I116" s="176"/>
      <c r="J116" s="176"/>
      <c r="K116" s="176"/>
      <c r="L116" s="176"/>
      <c r="M116" s="176"/>
      <c r="N116" s="176"/>
      <c r="O116" s="176"/>
      <c r="P116" s="177"/>
    </row>
    <row r="117" spans="1:16" ht="13.35" customHeight="1" x14ac:dyDescent="0.2">
      <c r="A117" s="298" t="s">
        <v>74</v>
      </c>
      <c r="B117" s="299"/>
      <c r="C117" s="299"/>
      <c r="D117" s="299"/>
      <c r="E117" s="300"/>
      <c r="F117" s="217" t="e">
        <f>F80-F116</f>
        <v>#DIV/0!</v>
      </c>
      <c r="G117" s="196" t="s">
        <v>75</v>
      </c>
      <c r="H117" s="176"/>
      <c r="I117" s="176"/>
      <c r="J117" s="176"/>
      <c r="K117" s="176"/>
      <c r="L117" s="176"/>
      <c r="M117" s="176"/>
      <c r="N117" s="176"/>
      <c r="O117" s="176"/>
      <c r="P117" s="177"/>
    </row>
    <row r="118" spans="1:16" ht="13.35" customHeight="1" x14ac:dyDescent="0.2">
      <c r="A118" s="188"/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7"/>
    </row>
    <row r="119" spans="1:16" ht="13.35" customHeight="1" x14ac:dyDescent="0.2">
      <c r="A119" s="188"/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7"/>
    </row>
    <row r="120" spans="1:16" ht="13.35" customHeight="1" x14ac:dyDescent="0.2">
      <c r="A120" s="194" t="s">
        <v>106</v>
      </c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7"/>
    </row>
    <row r="121" spans="1:16" ht="13.35" customHeight="1" x14ac:dyDescent="0.2">
      <c r="A121" s="188"/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7"/>
    </row>
    <row r="122" spans="1:16" ht="13.35" customHeight="1" x14ac:dyDescent="0.2">
      <c r="A122" s="287" t="s">
        <v>175</v>
      </c>
      <c r="B122" s="288"/>
      <c r="C122" s="288"/>
      <c r="D122" s="288"/>
      <c r="E122" s="288" t="s">
        <v>4</v>
      </c>
      <c r="F122" s="288"/>
      <c r="G122" s="288"/>
      <c r="H122" s="288"/>
      <c r="I122" s="176"/>
      <c r="J122" s="176"/>
      <c r="K122" s="176"/>
      <c r="L122" s="176"/>
      <c r="M122" s="176"/>
      <c r="N122" s="176"/>
      <c r="O122" s="176"/>
      <c r="P122" s="177"/>
    </row>
    <row r="123" spans="1:16" ht="13.35" customHeight="1" x14ac:dyDescent="0.2">
      <c r="A123" s="289"/>
      <c r="B123" s="288"/>
      <c r="C123" s="288"/>
      <c r="D123" s="288"/>
      <c r="E123" s="288"/>
      <c r="F123" s="288" t="s">
        <v>5</v>
      </c>
      <c r="G123" s="288"/>
      <c r="H123" s="288"/>
      <c r="I123" s="176"/>
      <c r="J123" s="176"/>
      <c r="K123" s="176"/>
      <c r="L123" s="176"/>
      <c r="M123" s="176"/>
      <c r="N123" s="176"/>
      <c r="O123" s="176"/>
      <c r="P123" s="177"/>
    </row>
    <row r="124" spans="1:16" ht="13.35" customHeight="1" x14ac:dyDescent="0.2">
      <c r="A124" s="289"/>
      <c r="B124" s="288"/>
      <c r="C124" s="288"/>
      <c r="D124" s="288"/>
      <c r="E124" s="288"/>
      <c r="F124" s="288"/>
      <c r="G124" s="288"/>
      <c r="H124" s="288"/>
      <c r="I124" s="176"/>
      <c r="J124" s="176"/>
      <c r="K124" s="176"/>
      <c r="L124" s="176"/>
      <c r="M124" s="176"/>
      <c r="N124" s="176"/>
      <c r="O124" s="176"/>
      <c r="P124" s="177"/>
    </row>
    <row r="125" spans="1:16" ht="13.35" customHeight="1" x14ac:dyDescent="0.2">
      <c r="A125" s="208"/>
      <c r="B125" s="209"/>
      <c r="C125" s="209"/>
      <c r="D125" s="209"/>
      <c r="E125" s="209"/>
      <c r="F125" s="209"/>
      <c r="G125" s="209"/>
      <c r="H125" s="209"/>
      <c r="I125" s="176"/>
      <c r="J125" s="176"/>
      <c r="K125" s="176"/>
      <c r="L125" s="176"/>
      <c r="M125" s="176"/>
      <c r="N125" s="176"/>
      <c r="O125" s="176"/>
      <c r="P125" s="177"/>
    </row>
    <row r="126" spans="1:16" ht="27.75" customHeight="1" x14ac:dyDescent="0.2">
      <c r="A126" s="233" t="s">
        <v>59</v>
      </c>
      <c r="B126" s="209"/>
      <c r="C126" s="209"/>
      <c r="D126" s="209"/>
      <c r="E126" s="209"/>
      <c r="F126" s="209"/>
      <c r="G126" s="209"/>
      <c r="H126" s="209"/>
      <c r="I126" s="176"/>
      <c r="J126" s="176"/>
      <c r="K126" s="176"/>
      <c r="L126" s="176"/>
      <c r="M126" s="176"/>
      <c r="N126" s="176"/>
      <c r="O126" s="176"/>
      <c r="P126" s="177"/>
    </row>
    <row r="127" spans="1:16" ht="30" customHeight="1" x14ac:dyDescent="0.2">
      <c r="A127" s="235" t="s">
        <v>145</v>
      </c>
      <c r="B127" s="234" t="s">
        <v>60</v>
      </c>
      <c r="C127" s="190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7"/>
    </row>
    <row r="128" spans="1:16" ht="13.35" customHeight="1" x14ac:dyDescent="0.2">
      <c r="A128" s="250"/>
      <c r="B128" s="251"/>
      <c r="C128" s="238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7"/>
    </row>
    <row r="129" spans="1:16" ht="13.35" customHeight="1" x14ac:dyDescent="0.2">
      <c r="A129" s="250"/>
      <c r="B129" s="251"/>
      <c r="C129" s="238"/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7"/>
    </row>
    <row r="130" spans="1:16" ht="13.35" customHeight="1" x14ac:dyDescent="0.2">
      <c r="A130" s="250"/>
      <c r="B130" s="251"/>
      <c r="C130" s="238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7"/>
    </row>
    <row r="131" spans="1:16" ht="13.35" customHeight="1" x14ac:dyDescent="0.2">
      <c r="A131" s="250"/>
      <c r="B131" s="251"/>
      <c r="C131" s="23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7"/>
    </row>
    <row r="132" spans="1:16" ht="13.35" customHeight="1" x14ac:dyDescent="0.2">
      <c r="A132" s="252" t="s">
        <v>61</v>
      </c>
      <c r="B132" s="252">
        <f>SUM(B128:B131)</f>
        <v>0</v>
      </c>
      <c r="C132" s="19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7"/>
    </row>
    <row r="133" spans="1:16" ht="13.35" customHeight="1" x14ac:dyDescent="0.2">
      <c r="A133" s="253"/>
      <c r="B133" s="181"/>
      <c r="C133" s="176"/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7"/>
    </row>
    <row r="134" spans="1:16" ht="29.25" customHeight="1" x14ac:dyDescent="0.2">
      <c r="A134" s="277" t="s">
        <v>76</v>
      </c>
      <c r="B134" s="225" t="e">
        <f>D49*D36/F110</f>
        <v>#DIV/0!</v>
      </c>
      <c r="C134" s="181" t="s">
        <v>16</v>
      </c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177"/>
    </row>
    <row r="135" spans="1:16" ht="13.35" customHeight="1" x14ac:dyDescent="0.2">
      <c r="A135" s="188"/>
      <c r="B135" s="176"/>
      <c r="C135" s="176" t="s">
        <v>77</v>
      </c>
      <c r="D135" s="176"/>
      <c r="E135" s="176"/>
      <c r="F135" s="176"/>
      <c r="G135" s="176"/>
      <c r="H135" s="176"/>
      <c r="I135" s="176"/>
      <c r="J135" s="176"/>
      <c r="K135" s="176"/>
      <c r="L135" s="176"/>
      <c r="M135" s="176"/>
      <c r="N135" s="176"/>
      <c r="O135" s="176"/>
      <c r="P135" s="177"/>
    </row>
    <row r="136" spans="1:16" ht="13.35" customHeight="1" x14ac:dyDescent="0.2">
      <c r="A136" s="188"/>
      <c r="B136" s="176"/>
      <c r="C136" s="176"/>
      <c r="D136" s="176"/>
      <c r="E136" s="176"/>
      <c r="F136" s="176"/>
      <c r="G136" s="176"/>
      <c r="H136" s="176"/>
      <c r="I136" s="176"/>
      <c r="J136" s="176"/>
      <c r="K136" s="254"/>
      <c r="L136" s="176"/>
      <c r="M136" s="176"/>
      <c r="N136" s="176"/>
      <c r="O136" s="176"/>
      <c r="P136" s="177"/>
    </row>
    <row r="137" spans="1:16" ht="13.35" customHeight="1" x14ac:dyDescent="0.2">
      <c r="A137" s="188"/>
      <c r="B137" s="176"/>
      <c r="C137" s="176"/>
      <c r="D137" s="176"/>
      <c r="E137" s="176"/>
      <c r="F137" s="240"/>
      <c r="G137" s="240"/>
      <c r="H137" s="241"/>
      <c r="I137" s="176"/>
      <c r="J137" s="255"/>
      <c r="K137" s="254"/>
      <c r="L137" s="176"/>
      <c r="M137" s="176"/>
      <c r="N137" s="176"/>
      <c r="O137" s="176"/>
      <c r="P137" s="177"/>
    </row>
    <row r="138" spans="1:16" ht="13.35" customHeight="1" x14ac:dyDescent="0.25">
      <c r="A138" s="192" t="s">
        <v>78</v>
      </c>
      <c r="B138" s="176"/>
      <c r="C138" s="176"/>
      <c r="D138" s="176"/>
      <c r="E138" s="176"/>
      <c r="F138" s="240"/>
      <c r="G138" s="240"/>
      <c r="H138" s="241"/>
      <c r="I138" s="176"/>
      <c r="J138" s="255"/>
      <c r="K138" s="254"/>
      <c r="L138" s="176"/>
      <c r="M138" s="176"/>
      <c r="N138" s="176"/>
      <c r="O138" s="176"/>
      <c r="P138" s="177"/>
    </row>
    <row r="139" spans="1:16" ht="13.35" customHeight="1" x14ac:dyDescent="0.2">
      <c r="A139" s="188"/>
      <c r="B139" s="176"/>
      <c r="C139" s="176"/>
      <c r="D139" s="176"/>
      <c r="E139" s="176"/>
      <c r="F139" s="240"/>
      <c r="G139" s="240"/>
      <c r="H139" s="241"/>
      <c r="I139" s="176"/>
      <c r="J139" s="255"/>
      <c r="K139" s="254"/>
      <c r="L139" s="176"/>
      <c r="M139" s="176"/>
      <c r="N139" s="176"/>
      <c r="O139" s="176"/>
      <c r="P139" s="177"/>
    </row>
    <row r="140" spans="1:16" ht="13.35" customHeight="1" x14ac:dyDescent="0.2">
      <c r="A140" s="287" t="s">
        <v>132</v>
      </c>
      <c r="B140" s="288"/>
      <c r="C140" s="288"/>
      <c r="D140" s="288"/>
      <c r="E140" s="288"/>
      <c r="F140" s="288"/>
      <c r="G140" s="288"/>
      <c r="H140" s="288"/>
      <c r="I140" s="176"/>
      <c r="J140" s="255"/>
      <c r="K140" s="254"/>
      <c r="L140" s="176"/>
      <c r="M140" s="176"/>
      <c r="N140" s="176"/>
      <c r="O140" s="176"/>
      <c r="P140" s="177"/>
    </row>
    <row r="141" spans="1:16" ht="13.35" customHeight="1" x14ac:dyDescent="0.2">
      <c r="A141" s="289"/>
      <c r="B141" s="288"/>
      <c r="C141" s="288"/>
      <c r="D141" s="288"/>
      <c r="E141" s="288"/>
      <c r="F141" s="288"/>
      <c r="G141" s="288"/>
      <c r="H141" s="288"/>
      <c r="I141" s="176"/>
      <c r="J141" s="255"/>
      <c r="K141" s="254"/>
      <c r="L141" s="176"/>
      <c r="M141" s="176"/>
      <c r="N141" s="176"/>
      <c r="O141" s="176"/>
      <c r="P141" s="177"/>
    </row>
    <row r="142" spans="1:16" ht="13.35" customHeight="1" x14ac:dyDescent="0.2">
      <c r="A142" s="208"/>
      <c r="B142" s="209"/>
      <c r="C142" s="209"/>
      <c r="D142" s="209"/>
      <c r="E142" s="209"/>
      <c r="F142" s="209"/>
      <c r="G142" s="209"/>
      <c r="H142" s="209"/>
      <c r="I142" s="176"/>
      <c r="J142" s="176"/>
      <c r="K142" s="254"/>
      <c r="L142" s="176"/>
      <c r="M142" s="176"/>
      <c r="N142" s="176"/>
      <c r="O142" s="176"/>
      <c r="P142" s="177"/>
    </row>
    <row r="143" spans="1:16" ht="13.35" customHeight="1" x14ac:dyDescent="0.2">
      <c r="A143" s="208"/>
      <c r="B143" s="209"/>
      <c r="C143" s="316" t="s">
        <v>81</v>
      </c>
      <c r="D143" s="317"/>
      <c r="E143" s="316" t="s">
        <v>50</v>
      </c>
      <c r="F143" s="320"/>
      <c r="G143" s="322" t="s">
        <v>152</v>
      </c>
      <c r="H143" s="323"/>
      <c r="I143" s="176"/>
      <c r="J143" s="255"/>
      <c r="K143" s="254"/>
      <c r="L143" s="176"/>
      <c r="M143" s="254"/>
      <c r="N143" s="232"/>
      <c r="O143" s="176"/>
      <c r="P143" s="177"/>
    </row>
    <row r="144" spans="1:16" ht="13.35" customHeight="1" x14ac:dyDescent="0.2">
      <c r="A144" s="256"/>
      <c r="B144" s="176"/>
      <c r="C144" s="318"/>
      <c r="D144" s="319"/>
      <c r="E144" s="318"/>
      <c r="F144" s="321" t="s">
        <v>7</v>
      </c>
      <c r="G144" s="324"/>
      <c r="H144" s="325"/>
      <c r="I144" s="241"/>
      <c r="J144" s="176"/>
      <c r="K144" s="257" t="s">
        <v>133</v>
      </c>
      <c r="L144" s="254"/>
      <c r="M144" s="254"/>
      <c r="N144" s="258"/>
      <c r="O144" s="176"/>
      <c r="P144" s="177"/>
    </row>
    <row r="145" spans="1:17" ht="13.35" customHeight="1" x14ac:dyDescent="0.2">
      <c r="A145" s="326"/>
      <c r="B145" s="327"/>
      <c r="C145" s="259" t="s">
        <v>83</v>
      </c>
      <c r="D145" s="260" t="s">
        <v>82</v>
      </c>
      <c r="E145" s="260" t="s">
        <v>83</v>
      </c>
      <c r="F145" s="261" t="s">
        <v>82</v>
      </c>
      <c r="G145" s="176"/>
      <c r="H145" s="176"/>
      <c r="I145" s="176"/>
      <c r="J145" s="176"/>
      <c r="K145" s="176"/>
      <c r="L145" s="176"/>
      <c r="M145" s="176"/>
      <c r="N145" s="176"/>
      <c r="O145" s="176"/>
      <c r="P145" s="177"/>
    </row>
    <row r="146" spans="1:17" ht="15.75" customHeight="1" x14ac:dyDescent="0.3">
      <c r="A146" s="328" t="s">
        <v>156</v>
      </c>
      <c r="B146" s="329"/>
      <c r="C146" s="215" t="e">
        <f>$D$49*((0.7*LOG(A93)+1)*B93+(0.7*LOG(A94)+1)*B94+(0.7*LOG(A95)+1)*B95+(0.7*LOG(A96)+1)*B96)</f>
        <v>#DIV/0!</v>
      </c>
      <c r="D146" s="262" t="e">
        <f>$B$134*((0.7*LOG(A128)+1)*B128+(0.7*LOG(A129)+1)*B129+(0.7*LOG(A130)+1)*B130+(0.7*LOG(A131)+1)*B131)</f>
        <v>#DIV/0!</v>
      </c>
      <c r="E146" s="217" t="e">
        <f>C146/$D$27*$D$41</f>
        <v>#DIV/0!</v>
      </c>
      <c r="F146" s="217" t="e">
        <f>(D146/$F$108*$D$41)</f>
        <v>#DIV/0!</v>
      </c>
      <c r="G146" s="217" t="e">
        <f>E146-F146</f>
        <v>#DIV/0!</v>
      </c>
      <c r="H146" s="263" t="s">
        <v>157</v>
      </c>
      <c r="I146" s="176"/>
      <c r="J146" s="176"/>
      <c r="K146" s="196" t="s">
        <v>158</v>
      </c>
      <c r="L146" s="176"/>
      <c r="M146" s="176"/>
      <c r="N146" s="176"/>
      <c r="O146" s="176"/>
      <c r="P146" s="177"/>
    </row>
    <row r="147" spans="1:17" ht="15.75" customHeight="1" x14ac:dyDescent="0.2">
      <c r="A147" s="326" t="s">
        <v>79</v>
      </c>
      <c r="B147" s="327"/>
      <c r="C147" s="215" t="e">
        <f>IF(D23="poli commutabili",C148*1.2,"-")</f>
        <v>#DIV/0!</v>
      </c>
      <c r="D147" s="264" t="s">
        <v>84</v>
      </c>
      <c r="E147" s="217" t="e">
        <f>IF(D23="poli commutabili",C147/D27*D41,"-")</f>
        <v>#DIV/0!</v>
      </c>
      <c r="F147" s="264" t="s">
        <v>84</v>
      </c>
      <c r="G147" s="176"/>
      <c r="H147" s="176"/>
      <c r="I147" s="176"/>
      <c r="J147" s="176"/>
      <c r="K147" s="196" t="s">
        <v>135</v>
      </c>
      <c r="L147" s="176"/>
      <c r="M147" s="176"/>
      <c r="N147" s="176"/>
      <c r="O147" s="176"/>
      <c r="P147" s="177"/>
    </row>
    <row r="148" spans="1:17" ht="15.75" customHeight="1" x14ac:dyDescent="0.3">
      <c r="A148" s="326" t="s">
        <v>80</v>
      </c>
      <c r="B148" s="327"/>
      <c r="C148" s="215" t="e">
        <f>1.04*$D$49*(((A93/A96)^2.8)*B93+((A94/A96)^2.8)*B94+((A95/A96)^2.8)*B95+((A96/A96)^2.8)*B96)</f>
        <v>#DIV/0!</v>
      </c>
      <c r="D148" s="215" t="e">
        <f>1.04*$B$134*((A128^2.8)*B128+(A129^2.8)*B129+(A130^2.8)*B130+(A131^2.8)*B131)</f>
        <v>#DIV/0!</v>
      </c>
      <c r="E148" s="217" t="e">
        <f>C148/$D$27*$D$41</f>
        <v>#DIV/0!</v>
      </c>
      <c r="F148" s="217" t="e">
        <f>D148/$F$108*$D$41</f>
        <v>#DIV/0!</v>
      </c>
      <c r="G148" s="217" t="e">
        <f>E146-F148</f>
        <v>#DIV/0!</v>
      </c>
      <c r="H148" s="263" t="s">
        <v>159</v>
      </c>
      <c r="I148" s="176"/>
      <c r="J148" s="176"/>
      <c r="K148" s="196" t="s">
        <v>169</v>
      </c>
      <c r="L148" s="176"/>
      <c r="M148" s="176"/>
      <c r="N148" s="176"/>
      <c r="O148" s="176"/>
      <c r="P148" s="177"/>
      <c r="Q148" s="5"/>
    </row>
    <row r="149" spans="1:17" ht="15.75" customHeight="1" x14ac:dyDescent="0.2">
      <c r="A149" s="188"/>
      <c r="B149" s="176"/>
      <c r="C149" s="176"/>
      <c r="D149" s="176"/>
      <c r="E149" s="176"/>
      <c r="F149" s="176"/>
      <c r="G149" s="217" t="e">
        <f>IF(D23="poli commutabili",E147-F148,"-")</f>
        <v>#DIV/0!</v>
      </c>
      <c r="H149" s="263" t="s">
        <v>134</v>
      </c>
      <c r="I149" s="176"/>
      <c r="J149" s="176"/>
      <c r="K149" s="176"/>
      <c r="L149" s="176"/>
      <c r="M149" s="176"/>
      <c r="N149" s="203"/>
      <c r="O149" s="176"/>
      <c r="P149" s="177"/>
    </row>
    <row r="150" spans="1:17" ht="13.35" customHeight="1" x14ac:dyDescent="0.2">
      <c r="A150" s="265"/>
      <c r="B150" s="216"/>
      <c r="C150" s="190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203"/>
      <c r="O150" s="176"/>
      <c r="P150" s="177"/>
    </row>
    <row r="151" spans="1:17" ht="13.35" customHeight="1" x14ac:dyDescent="0.2">
      <c r="A151" s="188"/>
      <c r="B151" s="176"/>
      <c r="C151" s="176"/>
      <c r="D151" s="176"/>
      <c r="E151" s="176"/>
      <c r="F151" s="176"/>
      <c r="G151" s="176"/>
      <c r="H151" s="176"/>
      <c r="I151" s="176"/>
      <c r="J151" s="176"/>
      <c r="K151" s="266"/>
      <c r="L151" s="266"/>
      <c r="M151" s="266"/>
      <c r="N151" s="266"/>
      <c r="O151" s="266"/>
      <c r="P151" s="267"/>
    </row>
    <row r="152" spans="1:17" ht="13.35" customHeight="1" x14ac:dyDescent="0.2">
      <c r="A152" s="188"/>
      <c r="B152" s="176"/>
      <c r="C152" s="176"/>
      <c r="D152" s="176"/>
      <c r="E152" s="176"/>
      <c r="F152" s="176"/>
      <c r="G152" s="176"/>
      <c r="H152" s="176"/>
      <c r="I152" s="176"/>
      <c r="J152" s="176"/>
      <c r="K152" s="266"/>
      <c r="L152" s="266"/>
      <c r="M152" s="266"/>
      <c r="N152" s="266"/>
      <c r="O152" s="266"/>
      <c r="P152" s="267"/>
    </row>
    <row r="153" spans="1:17" ht="13.35" customHeight="1" x14ac:dyDescent="0.2">
      <c r="A153" s="188"/>
      <c r="B153" s="176"/>
      <c r="C153" s="176"/>
      <c r="D153" s="176"/>
      <c r="E153" s="176"/>
      <c r="F153" s="176"/>
      <c r="G153" s="176"/>
      <c r="H153" s="176"/>
      <c r="I153" s="330" t="s">
        <v>137</v>
      </c>
      <c r="J153" s="330"/>
      <c r="K153" s="330"/>
      <c r="L153" s="330"/>
      <c r="M153" s="330"/>
      <c r="N153" s="330"/>
      <c r="O153" s="330"/>
      <c r="P153" s="331"/>
    </row>
    <row r="154" spans="1:17" ht="13.35" customHeight="1" x14ac:dyDescent="0.2">
      <c r="A154" s="188"/>
      <c r="B154" s="176"/>
      <c r="C154" s="176"/>
      <c r="D154" s="176"/>
      <c r="E154" s="176"/>
      <c r="F154" s="176"/>
      <c r="G154" s="176"/>
      <c r="H154" s="176"/>
      <c r="I154" s="330"/>
      <c r="J154" s="330"/>
      <c r="K154" s="330"/>
      <c r="L154" s="330"/>
      <c r="M154" s="330"/>
      <c r="N154" s="330"/>
      <c r="O154" s="330"/>
      <c r="P154" s="331"/>
    </row>
    <row r="155" spans="1:17" ht="27" customHeight="1" thickBot="1" x14ac:dyDescent="0.25">
      <c r="A155" s="188"/>
      <c r="B155" s="176"/>
      <c r="C155" s="176"/>
      <c r="D155" s="176"/>
      <c r="E155" s="176"/>
      <c r="F155" s="176"/>
      <c r="G155" s="176"/>
      <c r="H155" s="176"/>
      <c r="I155" s="330"/>
      <c r="J155" s="330"/>
      <c r="K155" s="330"/>
      <c r="L155" s="330"/>
      <c r="M155" s="330"/>
      <c r="N155" s="330"/>
      <c r="O155" s="330"/>
      <c r="P155" s="331"/>
    </row>
    <row r="156" spans="1:17" ht="13.35" customHeight="1" thickBot="1" x14ac:dyDescent="0.25">
      <c r="A156" s="268" t="s">
        <v>86</v>
      </c>
      <c r="B156" s="269"/>
      <c r="C156" s="269"/>
      <c r="D156" s="269"/>
      <c r="E156" s="269"/>
      <c r="F156" s="269"/>
      <c r="G156" s="269"/>
      <c r="H156" s="269"/>
      <c r="I156" s="269"/>
      <c r="J156" s="269"/>
      <c r="K156" s="269"/>
      <c r="L156" s="269"/>
      <c r="M156" s="269"/>
      <c r="N156" s="270"/>
      <c r="O156" s="271" t="s">
        <v>85</v>
      </c>
      <c r="P156" s="272">
        <v>43707</v>
      </c>
    </row>
    <row r="157" spans="1:17" ht="13.35" customHeight="1" x14ac:dyDescent="0.2">
      <c r="A157" s="3"/>
      <c r="N157" s="5"/>
    </row>
    <row r="158" spans="1:17" ht="13.35" customHeight="1" x14ac:dyDescent="0.2">
      <c r="A158" s="3"/>
    </row>
    <row r="159" spans="1:17" ht="13.35" customHeight="1" x14ac:dyDescent="0.2">
      <c r="A159" s="3"/>
    </row>
    <row r="160" spans="1:17" ht="13.35" customHeight="1" x14ac:dyDescent="0.2">
      <c r="A160" s="3"/>
    </row>
    <row r="161" spans="1:1" ht="13.35" customHeight="1" x14ac:dyDescent="0.2">
      <c r="A161" s="3"/>
    </row>
    <row r="162" spans="1:1" ht="13.35" customHeight="1" x14ac:dyDescent="0.2">
      <c r="A162" s="3"/>
    </row>
    <row r="163" spans="1:1" ht="13.35" customHeight="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</sheetData>
  <sheetProtection algorithmName="SHA-512" hashValue="C+oq1K/vz8fFcr677I6yKz3GpDl/GdBC5BBTFOhNzAQ2JKyctjKI4WWF+mhajeIcd1dq0GAx1L/REyvfqDe8/Q==" saltValue="tjpq4TLBFiJSPope+ngzxg==" spinCount="100000" sheet="1" objects="1" scenarios="1"/>
  <mergeCells count="59">
    <mergeCell ref="A145:B145"/>
    <mergeCell ref="A146:B146"/>
    <mergeCell ref="A147:B147"/>
    <mergeCell ref="A148:B148"/>
    <mergeCell ref="I153:P155"/>
    <mergeCell ref="A117:E117"/>
    <mergeCell ref="A122:H124"/>
    <mergeCell ref="A140:H141"/>
    <mergeCell ref="C143:D144"/>
    <mergeCell ref="E143:F144"/>
    <mergeCell ref="G143:H144"/>
    <mergeCell ref="A116:E116"/>
    <mergeCell ref="A80:E80"/>
    <mergeCell ref="G80:H80"/>
    <mergeCell ref="A85:H89"/>
    <mergeCell ref="A107:E107"/>
    <mergeCell ref="A108:E108"/>
    <mergeCell ref="A109:E109"/>
    <mergeCell ref="A111:E111"/>
    <mergeCell ref="A112:E112"/>
    <mergeCell ref="A113:E113"/>
    <mergeCell ref="A114:E114"/>
    <mergeCell ref="A115:E115"/>
    <mergeCell ref="G74:G75"/>
    <mergeCell ref="H74:H75"/>
    <mergeCell ref="A76:E76"/>
    <mergeCell ref="A77:E77"/>
    <mergeCell ref="A78:E78"/>
    <mergeCell ref="F74:F75"/>
    <mergeCell ref="A79:E79"/>
    <mergeCell ref="A66:C66"/>
    <mergeCell ref="A67:C67"/>
    <mergeCell ref="A68:C68"/>
    <mergeCell ref="A69:C69"/>
    <mergeCell ref="A74:E75"/>
    <mergeCell ref="A65:C65"/>
    <mergeCell ref="A41:C41"/>
    <mergeCell ref="A47:C47"/>
    <mergeCell ref="A48:C48"/>
    <mergeCell ref="A49:C49"/>
    <mergeCell ref="A50:C50"/>
    <mergeCell ref="A51:C51"/>
    <mergeCell ref="A52:C52"/>
    <mergeCell ref="A59:C59"/>
    <mergeCell ref="A60:C60"/>
    <mergeCell ref="A61:C61"/>
    <mergeCell ref="A62:C62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2:H33"/>
    <mergeCell ref="A35:C35"/>
  </mergeCells>
  <dataValidations count="1">
    <dataValidation type="list" allowBlank="1" showInputMessage="1" showErrorMessage="1" sqref="D23" xr:uid="{00000000-0002-0000-0100-000000000000}">
      <formula1>polpaar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0"/>
  <sheetViews>
    <sheetView zoomScaleNormal="100" zoomScalePageLayoutView="110" workbookViewId="0">
      <selection activeCell="G77" sqref="G77"/>
    </sheetView>
  </sheetViews>
  <sheetFormatPr baseColWidth="10" defaultColWidth="11.42578125" defaultRowHeight="12.75" x14ac:dyDescent="0.2"/>
  <cols>
    <col min="1" max="1" width="14.7109375" customWidth="1"/>
    <col min="2" max="2" width="16.140625" customWidth="1"/>
    <col min="3" max="3" width="17.140625" customWidth="1"/>
    <col min="4" max="4" width="16" customWidth="1"/>
    <col min="5" max="5" width="19.42578125" customWidth="1"/>
    <col min="6" max="6" width="16.42578125" customWidth="1"/>
    <col min="7" max="9" width="14.7109375" customWidth="1"/>
    <col min="10" max="10" width="27.140625" customWidth="1"/>
    <col min="11" max="14" width="14.7109375" customWidth="1"/>
    <col min="15" max="15" width="19.140625" customWidth="1"/>
    <col min="16" max="16" width="31.28515625" customWidth="1"/>
    <col min="17" max="25" width="14.7109375" customWidth="1"/>
  </cols>
  <sheetData>
    <row r="1" spans="1:16" ht="13.35" customHeight="1" x14ac:dyDescent="0.25">
      <c r="A1" s="144" t="s">
        <v>107</v>
      </c>
      <c r="B1" s="145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</row>
    <row r="2" spans="1:16" ht="13.35" customHeight="1" x14ac:dyDescent="0.25">
      <c r="A2" s="146"/>
      <c r="B2" s="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18"/>
    </row>
    <row r="3" spans="1:16" ht="13.35" customHeight="1" x14ac:dyDescent="0.25">
      <c r="A3" s="168" t="s">
        <v>161</v>
      </c>
      <c r="B3" s="2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18"/>
    </row>
    <row r="4" spans="1:16" ht="13.35" customHeight="1" x14ac:dyDescent="0.25">
      <c r="A4" s="146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18"/>
    </row>
    <row r="5" spans="1:16" ht="13.35" customHeight="1" x14ac:dyDescent="0.25">
      <c r="A5" s="120" t="s">
        <v>108</v>
      </c>
      <c r="B5" s="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18"/>
    </row>
    <row r="6" spans="1:16" ht="13.35" customHeight="1" x14ac:dyDescent="0.25">
      <c r="A6" s="146"/>
      <c r="B6" s="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18"/>
    </row>
    <row r="7" spans="1:16" ht="13.35" customHeight="1" x14ac:dyDescent="0.2">
      <c r="A7" s="147" t="s">
        <v>22</v>
      </c>
      <c r="B7" s="32"/>
      <c r="C7" s="8"/>
      <c r="D7" s="8"/>
      <c r="E7" s="8"/>
      <c r="F7" s="169" t="s">
        <v>101</v>
      </c>
      <c r="G7" s="123"/>
      <c r="H7" s="8"/>
      <c r="I7" s="169" t="s">
        <v>102</v>
      </c>
      <c r="J7" s="123"/>
      <c r="K7" s="8"/>
      <c r="L7" s="8"/>
      <c r="M7" s="8"/>
      <c r="N7" s="8"/>
      <c r="O7" s="8"/>
      <c r="P7" s="118"/>
    </row>
    <row r="8" spans="1:16" ht="13.35" customHeight="1" x14ac:dyDescent="0.2">
      <c r="A8" s="148" t="s">
        <v>19</v>
      </c>
      <c r="B8" s="31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18"/>
    </row>
    <row r="9" spans="1:16" ht="13.35" customHeight="1" x14ac:dyDescent="0.2">
      <c r="A9" s="149" t="s">
        <v>20</v>
      </c>
      <c r="B9" s="3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18"/>
    </row>
    <row r="10" spans="1:16" ht="13.35" customHeight="1" x14ac:dyDescent="0.2">
      <c r="A10" s="150" t="s">
        <v>21</v>
      </c>
      <c r="B10" s="4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18"/>
    </row>
    <row r="11" spans="1:16" ht="13.35" customHeight="1" x14ac:dyDescent="0.2">
      <c r="A11" s="2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18"/>
    </row>
    <row r="12" spans="1:16" ht="13.35" customHeight="1" x14ac:dyDescent="0.2">
      <c r="A12" s="151"/>
      <c r="B12" s="1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18"/>
    </row>
    <row r="13" spans="1:16" ht="13.35" customHeight="1" x14ac:dyDescent="0.2">
      <c r="A13" s="151"/>
      <c r="B13" s="1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18"/>
    </row>
    <row r="14" spans="1:16" ht="13.35" customHeight="1" x14ac:dyDescent="0.25">
      <c r="A14" s="131" t="s">
        <v>110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18"/>
    </row>
    <row r="15" spans="1:16" ht="13.35" customHeight="1" x14ac:dyDescent="0.25">
      <c r="A15" s="13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18"/>
    </row>
    <row r="16" spans="1:16" ht="13.35" customHeight="1" x14ac:dyDescent="0.25">
      <c r="A16" s="13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18"/>
    </row>
    <row r="17" spans="1:16" ht="13.35" customHeight="1" x14ac:dyDescent="0.2">
      <c r="A17" s="119" t="s">
        <v>109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18"/>
    </row>
    <row r="18" spans="1:16" ht="13.35" customHeight="1" x14ac:dyDescent="0.2">
      <c r="A18" s="117"/>
      <c r="B18" s="8"/>
      <c r="C18" s="8"/>
      <c r="D18" s="85" t="s">
        <v>23</v>
      </c>
      <c r="E18" s="85" t="s">
        <v>23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118"/>
    </row>
    <row r="19" spans="1:16" ht="13.35" customHeight="1" x14ac:dyDescent="0.2">
      <c r="A19" s="375"/>
      <c r="B19" s="376"/>
      <c r="C19" s="377"/>
      <c r="D19" s="78" t="s">
        <v>24</v>
      </c>
      <c r="E19" s="79" t="s">
        <v>163</v>
      </c>
      <c r="F19" s="38"/>
      <c r="G19" s="8"/>
      <c r="H19" s="8"/>
      <c r="I19" s="8"/>
      <c r="J19" s="8"/>
      <c r="K19" s="8"/>
      <c r="L19" s="8"/>
      <c r="M19" s="8"/>
      <c r="N19" s="8"/>
      <c r="O19" s="8"/>
      <c r="P19" s="118"/>
    </row>
    <row r="20" spans="1:16" ht="13.35" customHeight="1" x14ac:dyDescent="0.2">
      <c r="A20" s="375" t="s">
        <v>25</v>
      </c>
      <c r="B20" s="376"/>
      <c r="C20" s="377"/>
      <c r="D20" s="7"/>
      <c r="E20" s="7"/>
      <c r="F20" s="54" t="s">
        <v>112</v>
      </c>
      <c r="G20" s="8"/>
      <c r="H20" s="8"/>
      <c r="I20" s="8"/>
      <c r="J20" s="8"/>
      <c r="K20" s="8"/>
      <c r="L20" s="8"/>
      <c r="M20" s="8"/>
      <c r="N20" s="8"/>
      <c r="O20" s="8"/>
      <c r="P20" s="152"/>
    </row>
    <row r="21" spans="1:16" ht="13.35" customHeight="1" x14ac:dyDescent="0.2">
      <c r="A21" s="375" t="s">
        <v>26</v>
      </c>
      <c r="B21" s="376"/>
      <c r="C21" s="377"/>
      <c r="D21" s="116"/>
      <c r="E21" s="116"/>
      <c r="F21" s="54" t="s">
        <v>112</v>
      </c>
      <c r="G21" s="8"/>
      <c r="H21" s="8"/>
      <c r="I21" s="8"/>
      <c r="J21" s="8"/>
      <c r="K21" s="8"/>
      <c r="L21" s="8"/>
      <c r="M21" s="8"/>
      <c r="N21" s="8"/>
      <c r="O21" s="8"/>
      <c r="P21" s="118"/>
    </row>
    <row r="22" spans="1:16" ht="13.35" customHeight="1" x14ac:dyDescent="0.2">
      <c r="A22" s="375" t="s">
        <v>173</v>
      </c>
      <c r="B22" s="376"/>
      <c r="C22" s="377"/>
      <c r="D22" s="4">
        <v>37</v>
      </c>
      <c r="E22" s="4">
        <v>22</v>
      </c>
      <c r="F22" s="34" t="s">
        <v>164</v>
      </c>
      <c r="G22" s="8"/>
      <c r="H22" s="123"/>
      <c r="I22" s="8"/>
      <c r="J22" s="8"/>
      <c r="K22" s="8"/>
      <c r="L22" s="8"/>
      <c r="M22" s="8"/>
      <c r="N22" s="8"/>
      <c r="O22" s="8"/>
      <c r="P22" s="118"/>
    </row>
    <row r="23" spans="1:16" ht="13.35" customHeight="1" x14ac:dyDescent="0.2">
      <c r="A23" s="375" t="s">
        <v>27</v>
      </c>
      <c r="B23" s="376"/>
      <c r="C23" s="377"/>
      <c r="D23" s="4" t="s">
        <v>95</v>
      </c>
      <c r="E23" s="7"/>
      <c r="F23" s="34" t="s">
        <v>162</v>
      </c>
      <c r="G23" s="8"/>
      <c r="H23" s="8"/>
      <c r="I23" s="8"/>
      <c r="J23" s="8"/>
      <c r="K23" s="8"/>
      <c r="L23" s="8"/>
      <c r="M23" s="8"/>
      <c r="N23" s="8"/>
      <c r="O23" s="8"/>
      <c r="P23" s="118"/>
    </row>
    <row r="24" spans="1:16" ht="13.35" customHeight="1" x14ac:dyDescent="0.2">
      <c r="A24" s="375" t="s">
        <v>28</v>
      </c>
      <c r="B24" s="376"/>
      <c r="C24" s="377"/>
      <c r="D24" s="10"/>
      <c r="E24" s="4">
        <v>44000</v>
      </c>
      <c r="F24" s="153"/>
      <c r="G24" s="8"/>
      <c r="H24" s="8"/>
      <c r="I24" s="8"/>
      <c r="J24" s="8"/>
      <c r="K24" s="8"/>
      <c r="L24" s="8"/>
      <c r="M24" s="8"/>
      <c r="N24" s="8"/>
      <c r="O24" s="8"/>
      <c r="P24" s="118"/>
    </row>
    <row r="25" spans="1:16" ht="13.35" customHeight="1" x14ac:dyDescent="0.2">
      <c r="A25" s="375" t="s">
        <v>29</v>
      </c>
      <c r="B25" s="376"/>
      <c r="C25" s="377"/>
      <c r="D25" s="10"/>
      <c r="E25" s="4">
        <v>1.2</v>
      </c>
      <c r="F25" s="153"/>
      <c r="G25" s="8"/>
      <c r="H25" s="8"/>
      <c r="I25" s="8"/>
      <c r="J25" s="8"/>
      <c r="K25" s="8"/>
      <c r="L25" s="8"/>
      <c r="M25" s="8"/>
      <c r="N25" s="8"/>
      <c r="O25" s="8"/>
      <c r="P25" s="118"/>
    </row>
    <row r="26" spans="1:16" ht="13.35" customHeight="1" x14ac:dyDescent="0.2">
      <c r="A26" s="375" t="s">
        <v>111</v>
      </c>
      <c r="B26" s="376"/>
      <c r="C26" s="377"/>
      <c r="D26" s="4">
        <v>1985</v>
      </c>
      <c r="E26" s="7"/>
      <c r="F26" s="38" t="s">
        <v>113</v>
      </c>
      <c r="G26" s="8"/>
      <c r="H26" s="8"/>
      <c r="I26" s="8"/>
      <c r="J26" s="8"/>
      <c r="K26" s="8"/>
      <c r="L26" s="8"/>
      <c r="M26" s="8"/>
      <c r="N26" s="8"/>
      <c r="O26" s="8"/>
      <c r="P26" s="118"/>
    </row>
    <row r="27" spans="1:16" ht="13.35" customHeight="1" x14ac:dyDescent="0.2">
      <c r="A27" s="375" t="s">
        <v>30</v>
      </c>
      <c r="B27" s="376"/>
      <c r="C27" s="377"/>
      <c r="D27" s="13">
        <v>0.879</v>
      </c>
      <c r="E27" s="10"/>
      <c r="F27" s="38" t="s">
        <v>114</v>
      </c>
      <c r="G27" s="8"/>
      <c r="H27" s="8"/>
      <c r="I27" s="8"/>
      <c r="J27" s="8"/>
      <c r="K27" s="8"/>
      <c r="L27" s="8"/>
      <c r="M27" s="8"/>
      <c r="N27" s="8"/>
      <c r="O27" s="8"/>
      <c r="P27" s="118"/>
    </row>
    <row r="28" spans="1:16" ht="13.35" customHeight="1" x14ac:dyDescent="0.2">
      <c r="A28" s="2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18"/>
    </row>
    <row r="29" spans="1:16" ht="13.35" customHeight="1" x14ac:dyDescent="0.2">
      <c r="A29" s="2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18"/>
    </row>
    <row r="30" spans="1:16" ht="13.35" customHeight="1" x14ac:dyDescent="0.2">
      <c r="A30" s="154" t="s">
        <v>33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18"/>
    </row>
    <row r="31" spans="1:16" ht="13.35" customHeight="1" x14ac:dyDescent="0.2">
      <c r="A31" s="15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18"/>
    </row>
    <row r="32" spans="1:16" ht="13.35" customHeight="1" x14ac:dyDescent="0.2">
      <c r="A32" s="345" t="s">
        <v>151</v>
      </c>
      <c r="B32" s="346"/>
      <c r="C32" s="346"/>
      <c r="D32" s="346"/>
      <c r="E32" s="346"/>
      <c r="F32" s="346"/>
      <c r="G32" s="346"/>
      <c r="H32" s="346"/>
      <c r="I32" s="8"/>
      <c r="J32" s="8"/>
      <c r="K32" s="8"/>
      <c r="L32" s="8"/>
      <c r="M32" s="8"/>
      <c r="N32" s="8"/>
      <c r="O32" s="8"/>
      <c r="P32" s="118"/>
    </row>
    <row r="33" spans="1:16" ht="25.5" customHeight="1" x14ac:dyDescent="0.2">
      <c r="A33" s="347"/>
      <c r="B33" s="346"/>
      <c r="C33" s="346"/>
      <c r="D33" s="346"/>
      <c r="E33" s="346"/>
      <c r="F33" s="346"/>
      <c r="G33" s="346"/>
      <c r="H33" s="346"/>
      <c r="I33" s="8"/>
      <c r="J33" s="8"/>
      <c r="K33" s="8"/>
      <c r="L33" s="8"/>
      <c r="M33" s="8"/>
      <c r="N33" s="8"/>
      <c r="O33" s="8"/>
      <c r="P33" s="118"/>
    </row>
    <row r="34" spans="1:16" ht="13.35" customHeight="1" x14ac:dyDescent="0.2">
      <c r="A34" s="126"/>
      <c r="B34" s="127"/>
      <c r="C34" s="127"/>
      <c r="D34" s="127"/>
      <c r="E34" s="127"/>
      <c r="F34" s="127"/>
      <c r="G34" s="127"/>
      <c r="H34" s="127"/>
      <c r="I34" s="8"/>
      <c r="J34" s="8"/>
      <c r="K34" s="8"/>
      <c r="L34" s="8"/>
      <c r="M34" s="8"/>
      <c r="N34" s="8"/>
      <c r="O34" s="8"/>
      <c r="P34" s="118"/>
    </row>
    <row r="35" spans="1:16" ht="13.35" customHeight="1" x14ac:dyDescent="0.2">
      <c r="A35" s="380" t="s">
        <v>63</v>
      </c>
      <c r="B35" s="381"/>
      <c r="C35" s="382"/>
      <c r="D35" s="13">
        <v>0.82</v>
      </c>
      <c r="E35" s="34" t="s">
        <v>115</v>
      </c>
      <c r="F35" s="8"/>
      <c r="G35" s="8"/>
      <c r="H35" s="8"/>
      <c r="I35" s="8"/>
      <c r="J35" s="8"/>
      <c r="K35" s="35"/>
      <c r="L35" s="8"/>
      <c r="M35" s="8"/>
      <c r="N35" s="8"/>
      <c r="O35" s="8"/>
      <c r="P35" s="155"/>
    </row>
    <row r="36" spans="1:16" ht="13.35" customHeight="1" x14ac:dyDescent="0.2">
      <c r="A36" s="380" t="s">
        <v>64</v>
      </c>
      <c r="B36" s="381"/>
      <c r="C36" s="382"/>
      <c r="D36" s="56">
        <v>0.94</v>
      </c>
      <c r="E36" s="34" t="s">
        <v>116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118"/>
    </row>
    <row r="37" spans="1:16" ht="13.35" customHeight="1" x14ac:dyDescent="0.2">
      <c r="A37" s="22"/>
      <c r="B37" s="8"/>
      <c r="C37" s="8"/>
      <c r="D37" s="3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18"/>
    </row>
    <row r="38" spans="1:16" ht="13.35" customHeight="1" x14ac:dyDescent="0.2">
      <c r="A38" s="22"/>
      <c r="B38" s="8"/>
      <c r="C38" s="8"/>
      <c r="D38" s="3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18"/>
    </row>
    <row r="39" spans="1:16" ht="13.35" customHeight="1" x14ac:dyDescent="0.2">
      <c r="A39" s="117" t="s">
        <v>34</v>
      </c>
      <c r="B39" s="8"/>
      <c r="C39" s="8"/>
      <c r="D39" s="3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18"/>
    </row>
    <row r="40" spans="1:16" ht="13.35" customHeight="1" x14ac:dyDescent="0.2">
      <c r="A40" s="117"/>
      <c r="B40" s="8"/>
      <c r="C40" s="8"/>
      <c r="D40" s="3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118"/>
    </row>
    <row r="41" spans="1:16" ht="13.35" customHeight="1" x14ac:dyDescent="0.2">
      <c r="A41" s="375" t="s">
        <v>35</v>
      </c>
      <c r="B41" s="376"/>
      <c r="C41" s="377"/>
      <c r="D41" s="4">
        <v>2500</v>
      </c>
      <c r="E41" s="34" t="s">
        <v>117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118"/>
    </row>
    <row r="42" spans="1:16" ht="13.35" customHeight="1" x14ac:dyDescent="0.2">
      <c r="A42" s="2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18"/>
    </row>
    <row r="43" spans="1:16" ht="13.35" customHeight="1" x14ac:dyDescent="0.2">
      <c r="A43" s="2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118"/>
    </row>
    <row r="44" spans="1:16" ht="13.35" customHeight="1" x14ac:dyDescent="0.2">
      <c r="A44" s="119" t="s">
        <v>103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18"/>
    </row>
    <row r="45" spans="1:16" ht="13.35" customHeight="1" x14ac:dyDescent="0.2">
      <c r="A45" s="1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118"/>
    </row>
    <row r="46" spans="1:16" ht="13.35" customHeight="1" x14ac:dyDescent="0.2">
      <c r="A46" s="120" t="s">
        <v>127</v>
      </c>
      <c r="B46" s="8"/>
      <c r="C46" s="30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18"/>
    </row>
    <row r="47" spans="1:16" ht="13.35" customHeight="1" x14ac:dyDescent="0.2">
      <c r="A47" s="375" t="s">
        <v>36</v>
      </c>
      <c r="B47" s="376"/>
      <c r="C47" s="377"/>
      <c r="D47" s="83">
        <f>E22</f>
        <v>22</v>
      </c>
      <c r="E47" s="38" t="s">
        <v>37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118"/>
    </row>
    <row r="48" spans="1:16" ht="13.35" customHeight="1" x14ac:dyDescent="0.2">
      <c r="A48" s="375" t="s">
        <v>36</v>
      </c>
      <c r="B48" s="376"/>
      <c r="C48" s="377"/>
      <c r="D48" s="15">
        <f>E24*E25/0.367/10000/D35/D36</f>
        <v>18.664920836697501</v>
      </c>
      <c r="E48" s="38" t="s">
        <v>38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118"/>
    </row>
    <row r="49" spans="1:16" ht="13.35" customHeight="1" x14ac:dyDescent="0.2">
      <c r="A49" s="375" t="s">
        <v>39</v>
      </c>
      <c r="B49" s="376"/>
      <c r="C49" s="377"/>
      <c r="D49" s="15">
        <f>IF(D48&gt;0,MIN(D47,D48),D47)</f>
        <v>18.664920836697501</v>
      </c>
      <c r="E49" s="165" t="s">
        <v>155</v>
      </c>
      <c r="F49" s="18"/>
      <c r="G49" s="18"/>
      <c r="H49" s="18"/>
      <c r="I49" s="8"/>
      <c r="J49" s="8"/>
      <c r="K49" s="8"/>
      <c r="L49" s="8"/>
      <c r="M49" s="8"/>
      <c r="N49" s="8"/>
      <c r="O49" s="8"/>
      <c r="P49" s="118"/>
    </row>
    <row r="50" spans="1:16" ht="13.35" customHeight="1" x14ac:dyDescent="0.2">
      <c r="A50" s="375" t="s">
        <v>172</v>
      </c>
      <c r="B50" s="376"/>
      <c r="C50" s="377"/>
      <c r="D50" s="15">
        <f>D49/D27</f>
        <v>21.234267163478385</v>
      </c>
      <c r="E50" s="34" t="s">
        <v>40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118"/>
    </row>
    <row r="51" spans="1:16" ht="13.35" customHeight="1" x14ac:dyDescent="0.2">
      <c r="A51" s="375" t="s">
        <v>41</v>
      </c>
      <c r="B51" s="376"/>
      <c r="C51" s="377"/>
      <c r="D51" s="40">
        <f>D50*$D$41</f>
        <v>53085.667908695963</v>
      </c>
      <c r="E51" s="38" t="s">
        <v>118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118"/>
    </row>
    <row r="52" spans="1:16" ht="13.35" customHeight="1" x14ac:dyDescent="0.2">
      <c r="A52" s="375" t="s">
        <v>42</v>
      </c>
      <c r="B52" s="376"/>
      <c r="C52" s="377"/>
      <c r="D52" s="16">
        <f>D50*D27/$D$22</f>
        <v>0.50445731991074327</v>
      </c>
      <c r="E52" s="34" t="s">
        <v>153</v>
      </c>
      <c r="F52" s="135"/>
      <c r="G52" s="135"/>
      <c r="H52" s="135"/>
      <c r="I52" s="135"/>
      <c r="J52" s="8"/>
      <c r="K52" s="8"/>
      <c r="L52" s="8"/>
      <c r="M52" s="8"/>
      <c r="N52" s="8"/>
      <c r="O52" s="8"/>
      <c r="P52" s="118"/>
    </row>
    <row r="53" spans="1:16" ht="13.35" customHeight="1" x14ac:dyDescent="0.2">
      <c r="A53" s="22"/>
      <c r="B53" s="8"/>
      <c r="C53" s="121"/>
      <c r="D53" s="122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118"/>
    </row>
    <row r="54" spans="1:16" ht="13.35" customHeight="1" x14ac:dyDescent="0.2">
      <c r="A54" s="22"/>
      <c r="B54" s="8"/>
      <c r="C54" s="121"/>
      <c r="D54" s="122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118"/>
    </row>
    <row r="55" spans="1:16" ht="13.35" customHeight="1" x14ac:dyDescent="0.2">
      <c r="A55" s="117" t="s">
        <v>150</v>
      </c>
      <c r="B55" s="12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118"/>
    </row>
    <row r="56" spans="1:16" ht="13.35" customHeight="1" x14ac:dyDescent="0.2">
      <c r="A56" s="117"/>
      <c r="B56" s="12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118"/>
    </row>
    <row r="57" spans="1:16" ht="13.35" customHeight="1" x14ac:dyDescent="0.2">
      <c r="A57" s="117" t="s">
        <v>43</v>
      </c>
      <c r="B57" s="12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118"/>
    </row>
    <row r="58" spans="1:16" ht="13.35" customHeight="1" x14ac:dyDescent="0.2">
      <c r="A58" s="120" t="s">
        <v>126</v>
      </c>
      <c r="B58" s="12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118"/>
    </row>
    <row r="59" spans="1:16" ht="13.35" customHeight="1" x14ac:dyDescent="0.2">
      <c r="A59" s="375" t="s">
        <v>172</v>
      </c>
      <c r="B59" s="376"/>
      <c r="C59" s="377"/>
      <c r="D59" s="4">
        <v>21.5</v>
      </c>
      <c r="E59" s="37" t="s">
        <v>119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118"/>
    </row>
    <row r="60" spans="1:16" ht="13.35" customHeight="1" x14ac:dyDescent="0.2">
      <c r="A60" s="380" t="s">
        <v>44</v>
      </c>
      <c r="B60" s="381"/>
      <c r="C60" s="382"/>
      <c r="D60" s="86">
        <v>35</v>
      </c>
      <c r="E60" s="38" t="s">
        <v>120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118"/>
    </row>
    <row r="61" spans="1:16" ht="13.35" customHeight="1" x14ac:dyDescent="0.2">
      <c r="A61" s="375" t="s">
        <v>45</v>
      </c>
      <c r="B61" s="376"/>
      <c r="C61" s="377"/>
      <c r="D61" s="4">
        <v>1.3</v>
      </c>
      <c r="E61" s="37" t="s">
        <v>121</v>
      </c>
      <c r="F61" s="8"/>
      <c r="G61" s="17"/>
      <c r="H61" s="8"/>
      <c r="I61" s="8"/>
      <c r="J61" s="8"/>
      <c r="K61" s="8"/>
      <c r="L61" s="8"/>
      <c r="M61" s="8"/>
      <c r="N61" s="8"/>
      <c r="O61" s="8"/>
      <c r="P61" s="118"/>
    </row>
    <row r="62" spans="1:16" ht="13.35" customHeight="1" x14ac:dyDescent="0.2">
      <c r="A62" s="375" t="s">
        <v>46</v>
      </c>
      <c r="B62" s="376"/>
      <c r="C62" s="377"/>
      <c r="D62" s="39">
        <v>40000</v>
      </c>
      <c r="E62" s="37" t="s">
        <v>122</v>
      </c>
      <c r="F62" s="8"/>
      <c r="G62" s="17"/>
      <c r="H62" s="8"/>
      <c r="I62" s="8"/>
      <c r="J62" s="8"/>
      <c r="K62" s="8"/>
      <c r="L62" s="8"/>
      <c r="M62" s="8"/>
      <c r="N62" s="8"/>
      <c r="O62" s="8"/>
      <c r="P62" s="118"/>
    </row>
    <row r="63" spans="1:16" ht="13.35" customHeight="1" x14ac:dyDescent="0.2">
      <c r="A63" s="2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18"/>
    </row>
    <row r="64" spans="1:16" ht="13.35" customHeight="1" x14ac:dyDescent="0.2">
      <c r="A64" s="117" t="s">
        <v>47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118"/>
    </row>
    <row r="65" spans="1:16" ht="13.35" customHeight="1" x14ac:dyDescent="0.2">
      <c r="A65" s="375" t="s">
        <v>48</v>
      </c>
      <c r="B65" s="376"/>
      <c r="C65" s="377"/>
      <c r="D65" s="4">
        <v>0.82</v>
      </c>
      <c r="E65" s="8"/>
      <c r="F65" s="8"/>
      <c r="G65" s="8"/>
      <c r="H65" s="18"/>
      <c r="I65" s="8"/>
      <c r="J65" s="8"/>
      <c r="K65" s="8"/>
      <c r="L65" s="8"/>
      <c r="M65" s="8"/>
      <c r="N65" s="18"/>
      <c r="O65" s="8"/>
      <c r="P65" s="118"/>
    </row>
    <row r="66" spans="1:16" ht="13.35" customHeight="1" x14ac:dyDescent="0.2">
      <c r="A66" s="375" t="s">
        <v>170</v>
      </c>
      <c r="B66" s="376"/>
      <c r="C66" s="377"/>
      <c r="D66" s="87">
        <f>D60*3^0.5*400*D65/1000</f>
        <v>19.883943270890708</v>
      </c>
      <c r="E66" s="38" t="s">
        <v>123</v>
      </c>
      <c r="F66" s="8"/>
      <c r="G66" s="8"/>
      <c r="H66" s="18"/>
      <c r="I66" s="8"/>
      <c r="J66" s="8"/>
      <c r="K66" s="8"/>
      <c r="L66" s="8"/>
      <c r="M66" s="8"/>
      <c r="N66" s="18"/>
      <c r="O66" s="8"/>
      <c r="P66" s="118"/>
    </row>
    <row r="67" spans="1:16" ht="13.35" customHeight="1" x14ac:dyDescent="0.2">
      <c r="A67" s="375" t="s">
        <v>154</v>
      </c>
      <c r="B67" s="376"/>
      <c r="C67" s="377"/>
      <c r="D67" s="15">
        <f>D61*D62/3600</f>
        <v>14.444444444444445</v>
      </c>
      <c r="E67" s="38" t="s">
        <v>124</v>
      </c>
      <c r="F67" s="8"/>
      <c r="G67" s="8"/>
      <c r="H67" s="8"/>
      <c r="I67" s="54"/>
      <c r="J67" s="8"/>
      <c r="K67" s="8"/>
      <c r="L67" s="8"/>
      <c r="M67" s="8"/>
      <c r="N67" s="18"/>
      <c r="O67" s="8"/>
      <c r="P67" s="118"/>
    </row>
    <row r="68" spans="1:16" ht="13.35" customHeight="1" x14ac:dyDescent="0.2">
      <c r="A68" s="375" t="s">
        <v>49</v>
      </c>
      <c r="B68" s="376"/>
      <c r="C68" s="377"/>
      <c r="D68" s="15">
        <f>D67/D35/D36</f>
        <v>18.739549097618639</v>
      </c>
      <c r="E68" s="38" t="s">
        <v>136</v>
      </c>
      <c r="F68" s="8"/>
      <c r="G68" s="8"/>
      <c r="H68" s="8"/>
      <c r="I68" s="8"/>
      <c r="J68" s="8"/>
      <c r="K68" s="8"/>
      <c r="L68" s="8"/>
      <c r="M68" s="8"/>
      <c r="N68" s="18"/>
      <c r="O68" s="8"/>
      <c r="P68" s="118"/>
    </row>
    <row r="69" spans="1:16" ht="13.35" customHeight="1" x14ac:dyDescent="0.2">
      <c r="A69" s="375" t="s">
        <v>171</v>
      </c>
      <c r="B69" s="376"/>
      <c r="C69" s="377"/>
      <c r="D69" s="15">
        <f>D68/D27</f>
        <v>21.319168484207779</v>
      </c>
      <c r="E69" s="38" t="s">
        <v>125</v>
      </c>
      <c r="F69" s="8"/>
      <c r="G69" s="8"/>
      <c r="H69" s="8"/>
      <c r="I69" s="8"/>
      <c r="J69" s="8"/>
      <c r="K69" s="8"/>
      <c r="L69" s="8"/>
      <c r="M69" s="8"/>
      <c r="N69" s="18"/>
      <c r="O69" s="8"/>
      <c r="P69" s="118"/>
    </row>
    <row r="70" spans="1:16" ht="13.35" customHeight="1" x14ac:dyDescent="0.2">
      <c r="A70" s="2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8"/>
      <c r="O70" s="8"/>
      <c r="P70" s="118"/>
    </row>
    <row r="71" spans="1:16" ht="13.35" customHeight="1" x14ac:dyDescent="0.2">
      <c r="A71" s="2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8"/>
      <c r="O71" s="8"/>
      <c r="P71" s="118"/>
    </row>
    <row r="72" spans="1:16" ht="13.35" customHeight="1" x14ac:dyDescent="0.2">
      <c r="A72" s="117" t="s">
        <v>104</v>
      </c>
      <c r="B72" s="8"/>
      <c r="C72" s="8"/>
      <c r="D72" s="8"/>
      <c r="E72" s="8"/>
      <c r="F72" s="124"/>
      <c r="G72" s="125"/>
      <c r="H72" s="122"/>
      <c r="I72" s="8"/>
      <c r="J72" s="8"/>
      <c r="K72" s="8"/>
      <c r="L72" s="8"/>
      <c r="M72" s="8"/>
      <c r="N72" s="18"/>
      <c r="O72" s="8"/>
      <c r="P72" s="118"/>
    </row>
    <row r="73" spans="1:16" ht="13.35" customHeight="1" x14ac:dyDescent="0.2">
      <c r="A73" s="117"/>
      <c r="B73" s="8"/>
      <c r="C73" s="8"/>
      <c r="D73" s="8"/>
      <c r="E73" s="8"/>
      <c r="F73" s="124"/>
      <c r="G73" s="125"/>
      <c r="H73" s="122"/>
      <c r="I73" s="8"/>
      <c r="J73" s="8"/>
      <c r="K73" s="8"/>
      <c r="L73" s="8"/>
      <c r="M73" s="8"/>
      <c r="N73" s="18"/>
      <c r="O73" s="8"/>
      <c r="P73" s="118"/>
    </row>
    <row r="74" spans="1:16" ht="13.35" customHeight="1" x14ac:dyDescent="0.2">
      <c r="A74" s="364"/>
      <c r="B74" s="365"/>
      <c r="C74" s="365"/>
      <c r="D74" s="365"/>
      <c r="E74" s="366"/>
      <c r="F74" s="370" t="s">
        <v>50</v>
      </c>
      <c r="G74" s="370" t="s">
        <v>51</v>
      </c>
      <c r="H74" s="370" t="s">
        <v>52</v>
      </c>
      <c r="I74" s="8"/>
      <c r="J74" s="8"/>
      <c r="K74" s="8"/>
      <c r="L74" s="8"/>
      <c r="M74" s="8"/>
      <c r="N74" s="18"/>
      <c r="O74" s="8"/>
      <c r="P74" s="118"/>
    </row>
    <row r="75" spans="1:16" ht="13.35" customHeight="1" x14ac:dyDescent="0.2">
      <c r="A75" s="367"/>
      <c r="B75" s="368"/>
      <c r="C75" s="368"/>
      <c r="D75" s="368"/>
      <c r="E75" s="369"/>
      <c r="F75" s="371"/>
      <c r="G75" s="371" t="s">
        <v>9</v>
      </c>
      <c r="H75" s="371" t="s">
        <v>10</v>
      </c>
      <c r="I75" s="8"/>
      <c r="J75" s="8"/>
      <c r="K75" s="8"/>
      <c r="L75" s="8"/>
      <c r="M75" s="8"/>
      <c r="N75" s="18"/>
      <c r="O75" s="8"/>
      <c r="P75" s="118"/>
    </row>
    <row r="76" spans="1:16" ht="13.35" customHeight="1" x14ac:dyDescent="0.2">
      <c r="A76" s="380" t="s">
        <v>53</v>
      </c>
      <c r="B76" s="381"/>
      <c r="C76" s="381"/>
      <c r="D76" s="381"/>
      <c r="E76" s="382"/>
      <c r="F76" s="19">
        <f>D51</f>
        <v>53085.667908695963</v>
      </c>
      <c r="G76" s="15">
        <f>D50*D27</f>
        <v>18.664920836697501</v>
      </c>
      <c r="H76" s="16">
        <f>D52</f>
        <v>0.50445731991074327</v>
      </c>
      <c r="I76" s="123"/>
      <c r="J76" s="8"/>
      <c r="K76" s="8"/>
      <c r="L76" s="8"/>
      <c r="M76" s="8"/>
      <c r="N76" s="18"/>
      <c r="O76" s="8"/>
      <c r="P76" s="118"/>
    </row>
    <row r="77" spans="1:16" ht="13.35" customHeight="1" x14ac:dyDescent="0.2">
      <c r="A77" s="375" t="s">
        <v>54</v>
      </c>
      <c r="B77" s="376"/>
      <c r="C77" s="376"/>
      <c r="D77" s="376"/>
      <c r="E77" s="377"/>
      <c r="F77" s="19">
        <f>D59*D41</f>
        <v>53750</v>
      </c>
      <c r="G77" s="15">
        <f>D59*D27</f>
        <v>18.898499999999999</v>
      </c>
      <c r="H77" s="16">
        <f>D59/(D22/D27)</f>
        <v>0.51077027027027022</v>
      </c>
      <c r="I77" s="123"/>
      <c r="J77" s="8"/>
      <c r="K77" s="8"/>
      <c r="L77" s="8"/>
      <c r="M77" s="8"/>
      <c r="N77" s="18"/>
      <c r="O77" s="8"/>
      <c r="P77" s="118"/>
    </row>
    <row r="78" spans="1:16" ht="13.35" customHeight="1" x14ac:dyDescent="0.2">
      <c r="A78" s="375" t="s">
        <v>55</v>
      </c>
      <c r="B78" s="376"/>
      <c r="C78" s="376"/>
      <c r="D78" s="376"/>
      <c r="E78" s="377"/>
      <c r="F78" s="82">
        <f>D66*D41</f>
        <v>49709.858177226772</v>
      </c>
      <c r="G78" s="15">
        <f>D66*D27</f>
        <v>17.477986135112932</v>
      </c>
      <c r="H78" s="16">
        <f>D66/(D22/D27)</f>
        <v>0.47237800365170085</v>
      </c>
      <c r="I78" s="123"/>
      <c r="J78" s="8"/>
      <c r="K78" s="8"/>
      <c r="L78" s="8"/>
      <c r="M78" s="8"/>
      <c r="N78" s="18"/>
      <c r="O78" s="8"/>
      <c r="P78" s="118"/>
    </row>
    <row r="79" spans="1:16" ht="13.35" customHeight="1" x14ac:dyDescent="0.2">
      <c r="A79" s="375" t="s">
        <v>56</v>
      </c>
      <c r="B79" s="376"/>
      <c r="C79" s="376"/>
      <c r="D79" s="376"/>
      <c r="E79" s="377"/>
      <c r="F79" s="19">
        <f>D69*D41</f>
        <v>53297.921210519446</v>
      </c>
      <c r="G79" s="15">
        <f>D68</f>
        <v>18.739549097618639</v>
      </c>
      <c r="H79" s="16">
        <f>D68/D22</f>
        <v>0.50647429993563886</v>
      </c>
      <c r="I79" s="8"/>
      <c r="J79" s="8"/>
      <c r="K79" s="8"/>
      <c r="L79" s="8"/>
      <c r="M79" s="8"/>
      <c r="N79" s="18"/>
      <c r="O79" s="8"/>
      <c r="P79" s="118"/>
    </row>
    <row r="80" spans="1:16" ht="13.35" customHeight="1" x14ac:dyDescent="0.2">
      <c r="A80" s="375" t="s">
        <v>57</v>
      </c>
      <c r="B80" s="376"/>
      <c r="C80" s="376"/>
      <c r="D80" s="376"/>
      <c r="E80" s="377"/>
      <c r="F80" s="19">
        <f>MIN(F76,IF(F77&gt;0,F77,F76),IF(F78&gt;0,F78,F76),IF(F79&gt;0,F79,F76))</f>
        <v>49709.858177226772</v>
      </c>
      <c r="G80" s="378"/>
      <c r="H80" s="379"/>
      <c r="I80" s="8"/>
      <c r="J80" s="8"/>
      <c r="K80" s="8"/>
      <c r="L80" s="8"/>
      <c r="M80" s="8"/>
      <c r="N80" s="8"/>
      <c r="O80" s="8"/>
      <c r="P80" s="118"/>
    </row>
    <row r="81" spans="1:16" ht="13.35" customHeight="1" x14ac:dyDescent="0.2">
      <c r="A81" s="22"/>
      <c r="B81" s="8"/>
      <c r="C81" s="8"/>
      <c r="D81" s="8"/>
      <c r="E81" s="8"/>
      <c r="F81" s="43"/>
      <c r="G81" s="44"/>
      <c r="H81" s="45"/>
      <c r="I81" s="8"/>
      <c r="J81" s="8"/>
      <c r="K81" s="8"/>
      <c r="L81" s="8"/>
      <c r="M81" s="8"/>
      <c r="N81" s="8"/>
      <c r="O81" s="8"/>
      <c r="P81" s="118"/>
    </row>
    <row r="82" spans="1:16" ht="13.35" customHeight="1" x14ac:dyDescent="0.2">
      <c r="A82" s="22"/>
      <c r="B82" s="8"/>
      <c r="C82" s="8"/>
      <c r="D82" s="8"/>
      <c r="E82" s="8"/>
      <c r="F82" s="43"/>
      <c r="G82" s="44"/>
      <c r="H82" s="45"/>
      <c r="I82" s="8"/>
      <c r="J82" s="8"/>
      <c r="K82" s="8"/>
      <c r="L82" s="8"/>
      <c r="M82" s="8"/>
      <c r="N82" s="8"/>
      <c r="O82" s="8"/>
      <c r="P82" s="118"/>
    </row>
    <row r="83" spans="1:16" ht="13.35" customHeight="1" x14ac:dyDescent="0.2">
      <c r="A83" s="117" t="s">
        <v>58</v>
      </c>
      <c r="B83" s="8"/>
      <c r="C83" s="8"/>
      <c r="D83" s="8"/>
      <c r="E83" s="8"/>
      <c r="F83" s="43"/>
      <c r="G83" s="44"/>
      <c r="H83" s="45"/>
      <c r="I83" s="8"/>
      <c r="J83" s="8"/>
      <c r="K83" s="8"/>
      <c r="L83" s="8"/>
      <c r="M83" s="8"/>
      <c r="N83" s="8"/>
      <c r="O83" s="8"/>
      <c r="P83" s="118"/>
    </row>
    <row r="84" spans="1:16" ht="13.35" customHeight="1" x14ac:dyDescent="0.2">
      <c r="A84" s="117"/>
      <c r="B84" s="8"/>
      <c r="C84" s="8"/>
      <c r="D84" s="8"/>
      <c r="E84" s="8"/>
      <c r="F84" s="43"/>
      <c r="G84" s="44"/>
      <c r="H84" s="45"/>
      <c r="I84" s="8"/>
      <c r="J84" s="8"/>
      <c r="K84" s="8"/>
      <c r="L84" s="8"/>
      <c r="M84" s="8"/>
      <c r="N84" s="8"/>
      <c r="O84" s="8"/>
      <c r="P84" s="118"/>
    </row>
    <row r="85" spans="1:16" ht="13.35" customHeight="1" x14ac:dyDescent="0.2">
      <c r="A85" s="338" t="s">
        <v>176</v>
      </c>
      <c r="B85" s="339"/>
      <c r="C85" s="339"/>
      <c r="D85" s="339"/>
      <c r="E85" s="339" t="s">
        <v>4</v>
      </c>
      <c r="F85" s="339"/>
      <c r="G85" s="339"/>
      <c r="H85" s="339"/>
      <c r="I85" s="8"/>
      <c r="J85" s="8"/>
      <c r="K85" s="8"/>
      <c r="L85" s="8"/>
      <c r="M85" s="8"/>
      <c r="N85" s="8"/>
      <c r="O85" s="8"/>
      <c r="P85" s="118"/>
    </row>
    <row r="86" spans="1:16" ht="13.35" customHeight="1" x14ac:dyDescent="0.2">
      <c r="A86" s="340"/>
      <c r="B86" s="339"/>
      <c r="C86" s="339"/>
      <c r="D86" s="339"/>
      <c r="E86" s="339"/>
      <c r="F86" s="339" t="s">
        <v>5</v>
      </c>
      <c r="G86" s="339"/>
      <c r="H86" s="339"/>
      <c r="I86" s="8"/>
      <c r="J86" s="8"/>
      <c r="K86" s="8"/>
      <c r="L86" s="8"/>
      <c r="M86" s="8"/>
      <c r="N86" s="8"/>
      <c r="O86" s="8"/>
      <c r="P86" s="118"/>
    </row>
    <row r="87" spans="1:16" ht="13.35" customHeight="1" x14ac:dyDescent="0.2">
      <c r="A87" s="340"/>
      <c r="B87" s="339"/>
      <c r="C87" s="339"/>
      <c r="D87" s="339"/>
      <c r="E87" s="339"/>
      <c r="F87" s="339"/>
      <c r="G87" s="339"/>
      <c r="H87" s="339"/>
      <c r="I87" s="8"/>
      <c r="J87" s="8"/>
      <c r="K87" s="8"/>
      <c r="L87" s="8"/>
      <c r="M87" s="8"/>
      <c r="N87" s="8"/>
      <c r="O87" s="8"/>
      <c r="P87" s="118"/>
    </row>
    <row r="88" spans="1:16" ht="13.35" customHeight="1" x14ac:dyDescent="0.2">
      <c r="A88" s="340"/>
      <c r="B88" s="339"/>
      <c r="C88" s="339"/>
      <c r="D88" s="339"/>
      <c r="E88" s="339"/>
      <c r="F88" s="339"/>
      <c r="G88" s="339"/>
      <c r="H88" s="339"/>
      <c r="I88" s="8"/>
      <c r="J88" s="8"/>
      <c r="K88" s="8"/>
      <c r="L88" s="8"/>
      <c r="M88" s="8"/>
      <c r="N88" s="8"/>
      <c r="O88" s="8"/>
      <c r="P88" s="118"/>
    </row>
    <row r="89" spans="1:16" ht="13.35" customHeight="1" x14ac:dyDescent="0.2">
      <c r="A89" s="340"/>
      <c r="B89" s="339"/>
      <c r="C89" s="339"/>
      <c r="D89" s="339"/>
      <c r="E89" s="339"/>
      <c r="F89" s="339"/>
      <c r="G89" s="339"/>
      <c r="H89" s="339"/>
      <c r="I89" s="8"/>
      <c r="J89" s="8"/>
      <c r="K89" s="8"/>
      <c r="L89" s="8"/>
      <c r="M89" s="8"/>
      <c r="N89" s="8"/>
      <c r="O89" s="8"/>
      <c r="P89" s="118"/>
    </row>
    <row r="90" spans="1:16" ht="13.35" customHeight="1" x14ac:dyDescent="0.2">
      <c r="A90" s="126"/>
      <c r="B90" s="127"/>
      <c r="C90" s="127"/>
      <c r="D90" s="127"/>
      <c r="E90" s="127"/>
      <c r="F90" s="127"/>
      <c r="G90" s="127"/>
      <c r="H90" s="127"/>
      <c r="I90" s="8"/>
      <c r="J90" s="8"/>
      <c r="K90" s="8"/>
      <c r="L90" s="8"/>
      <c r="M90" s="8"/>
      <c r="N90" s="8"/>
      <c r="O90" s="8"/>
      <c r="P90" s="118"/>
    </row>
    <row r="91" spans="1:16" ht="27" customHeight="1" x14ac:dyDescent="0.2">
      <c r="A91" s="128" t="s">
        <v>59</v>
      </c>
      <c r="B91" s="127"/>
      <c r="C91" s="127"/>
      <c r="D91" s="127"/>
      <c r="E91" s="127"/>
      <c r="F91" s="127"/>
      <c r="G91" s="127"/>
      <c r="H91" s="127"/>
      <c r="I91" s="8"/>
      <c r="J91" s="8"/>
      <c r="K91" s="8"/>
      <c r="L91" s="8"/>
      <c r="M91" s="8"/>
      <c r="N91" s="8"/>
      <c r="O91" s="8"/>
      <c r="P91" s="118"/>
    </row>
    <row r="92" spans="1:16" ht="26.25" customHeight="1" x14ac:dyDescent="0.2">
      <c r="A92" s="42" t="s">
        <v>145</v>
      </c>
      <c r="B92" s="160" t="s">
        <v>60</v>
      </c>
      <c r="C92" s="18" t="s">
        <v>167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118"/>
    </row>
    <row r="93" spans="1:16" ht="13.35" customHeight="1" x14ac:dyDescent="0.2">
      <c r="A93" s="129">
        <v>0.5</v>
      </c>
      <c r="B93" s="41">
        <v>0</v>
      </c>
      <c r="C93" s="23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118"/>
    </row>
    <row r="94" spans="1:16" ht="13.35" customHeight="1" x14ac:dyDescent="0.2">
      <c r="A94" s="129">
        <v>0.5</v>
      </c>
      <c r="B94" s="41">
        <v>0.25</v>
      </c>
      <c r="C94" s="23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118"/>
    </row>
    <row r="95" spans="1:16" ht="13.35" customHeight="1" x14ac:dyDescent="0.2">
      <c r="A95" s="129">
        <v>0.67</v>
      </c>
      <c r="B95" s="41">
        <v>0.5</v>
      </c>
      <c r="C95" s="23"/>
      <c r="D95" s="8"/>
      <c r="E95" s="8"/>
      <c r="F95" s="8"/>
      <c r="G95" s="8"/>
      <c r="H95" s="123"/>
      <c r="I95" s="8"/>
      <c r="J95" s="8"/>
      <c r="K95" s="8"/>
      <c r="L95" s="8"/>
      <c r="M95" s="8"/>
      <c r="N95" s="8"/>
      <c r="O95" s="8"/>
      <c r="P95" s="118"/>
    </row>
    <row r="96" spans="1:16" ht="13.35" customHeight="1" x14ac:dyDescent="0.2">
      <c r="A96" s="280">
        <v>1</v>
      </c>
      <c r="B96" s="41">
        <v>0.25</v>
      </c>
      <c r="C96" s="23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118"/>
    </row>
    <row r="97" spans="1:16" ht="13.35" customHeight="1" x14ac:dyDescent="0.2">
      <c r="A97" s="130" t="s">
        <v>165</v>
      </c>
      <c r="B97" s="130">
        <f>SUM(B93:B96)</f>
        <v>1</v>
      </c>
      <c r="C97" s="3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118"/>
    </row>
    <row r="98" spans="1:16" ht="13.35" customHeight="1" x14ac:dyDescent="0.2">
      <c r="A98" s="22"/>
      <c r="B98" s="12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118"/>
    </row>
    <row r="99" spans="1:16" ht="13.35" customHeight="1" x14ac:dyDescent="0.2">
      <c r="A99" s="273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118"/>
    </row>
    <row r="100" spans="1:16" s="8" customFormat="1" ht="13.35" customHeight="1" x14ac:dyDescent="0.2">
      <c r="A100" s="22"/>
      <c r="B100" s="26"/>
      <c r="C100" s="26"/>
      <c r="D100" s="27"/>
      <c r="F100" s="43"/>
      <c r="G100" s="44"/>
      <c r="H100" s="45"/>
      <c r="P100" s="118"/>
    </row>
    <row r="101" spans="1:16" s="8" customFormat="1" ht="13.35" customHeight="1" x14ac:dyDescent="0.2">
      <c r="A101" s="22"/>
      <c r="B101" s="26"/>
      <c r="C101" s="26"/>
      <c r="D101" s="27"/>
      <c r="F101" s="43"/>
      <c r="G101" s="44"/>
      <c r="H101" s="45"/>
      <c r="P101" s="118"/>
    </row>
    <row r="102" spans="1:16" ht="13.35" customHeight="1" x14ac:dyDescent="0.25">
      <c r="A102" s="131" t="s">
        <v>128</v>
      </c>
      <c r="B102" s="8"/>
      <c r="C102" s="8"/>
      <c r="D102" s="8"/>
      <c r="E102" s="8"/>
      <c r="F102" s="43"/>
      <c r="G102" s="44"/>
      <c r="H102" s="45"/>
      <c r="I102" s="8"/>
      <c r="J102" s="8"/>
      <c r="K102" s="8"/>
      <c r="L102" s="8"/>
      <c r="M102" s="8"/>
      <c r="N102" s="8"/>
      <c r="O102" s="8"/>
      <c r="P102" s="118"/>
    </row>
    <row r="103" spans="1:16" ht="13.35" customHeight="1" x14ac:dyDescent="0.2">
      <c r="A103" s="22"/>
      <c r="B103" s="8"/>
      <c r="C103" s="8"/>
      <c r="D103" s="8"/>
      <c r="E103" s="8"/>
      <c r="F103" s="43"/>
      <c r="G103" s="44"/>
      <c r="H103" s="45"/>
      <c r="I103" s="8"/>
      <c r="J103" s="8"/>
      <c r="K103" s="8"/>
      <c r="L103" s="8"/>
      <c r="M103" s="8"/>
      <c r="N103" s="8"/>
      <c r="O103" s="8"/>
      <c r="P103" s="118"/>
    </row>
    <row r="104" spans="1:16" ht="13.35" customHeight="1" x14ac:dyDescent="0.2">
      <c r="A104" s="22"/>
      <c r="B104" s="8"/>
      <c r="C104" s="8"/>
      <c r="D104" s="8"/>
      <c r="E104" s="8"/>
      <c r="F104" s="43"/>
      <c r="G104" s="44"/>
      <c r="H104" s="45"/>
      <c r="I104" s="8"/>
      <c r="J104" s="8"/>
      <c r="K104" s="8"/>
      <c r="L104" s="8"/>
      <c r="M104" s="8"/>
      <c r="N104" s="8"/>
      <c r="O104" s="8"/>
      <c r="P104" s="118"/>
    </row>
    <row r="105" spans="1:16" ht="13.35" customHeight="1" x14ac:dyDescent="0.2">
      <c r="A105" s="117" t="s">
        <v>105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118"/>
    </row>
    <row r="106" spans="1:16" ht="13.35" customHeight="1" x14ac:dyDescent="0.2">
      <c r="A106" s="11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118"/>
    </row>
    <row r="107" spans="1:16" ht="13.35" customHeight="1" x14ac:dyDescent="0.2">
      <c r="A107" s="354" t="s">
        <v>174</v>
      </c>
      <c r="B107" s="355"/>
      <c r="C107" s="355"/>
      <c r="D107" s="355"/>
      <c r="E107" s="356"/>
      <c r="F107" s="4">
        <v>22</v>
      </c>
      <c r="G107" s="38" t="s">
        <v>129</v>
      </c>
      <c r="H107" s="8"/>
      <c r="I107" s="8"/>
      <c r="J107" s="8"/>
      <c r="K107" s="8"/>
      <c r="L107" s="8"/>
      <c r="M107" s="8"/>
      <c r="N107" s="8"/>
      <c r="O107" s="8"/>
      <c r="P107" s="118"/>
    </row>
    <row r="108" spans="1:16" ht="13.35" customHeight="1" x14ac:dyDescent="0.2">
      <c r="A108" s="357" t="s">
        <v>62</v>
      </c>
      <c r="B108" s="358"/>
      <c r="C108" s="358"/>
      <c r="D108" s="358"/>
      <c r="E108" s="358"/>
      <c r="F108" s="81">
        <v>0.94499999999999995</v>
      </c>
      <c r="G108" s="38" t="s">
        <v>130</v>
      </c>
      <c r="H108" s="8"/>
      <c r="I108" s="8"/>
      <c r="J108" s="8"/>
      <c r="K108" s="8"/>
      <c r="L108" s="8"/>
      <c r="M108" s="8"/>
      <c r="N108" s="8"/>
      <c r="O108" s="8"/>
      <c r="P108" s="118"/>
    </row>
    <row r="109" spans="1:16" ht="13.35" customHeight="1" x14ac:dyDescent="0.2">
      <c r="A109" s="372" t="s">
        <v>160</v>
      </c>
      <c r="B109" s="373"/>
      <c r="C109" s="373"/>
      <c r="D109" s="373"/>
      <c r="E109" s="374"/>
      <c r="F109" s="276">
        <v>0.96</v>
      </c>
      <c r="G109" s="34" t="s">
        <v>131</v>
      </c>
      <c r="H109" s="8"/>
      <c r="I109" s="8"/>
      <c r="J109" s="8"/>
      <c r="K109" s="8"/>
      <c r="L109" s="8"/>
      <c r="M109" s="8"/>
      <c r="N109" s="8"/>
      <c r="O109" s="8"/>
      <c r="P109" s="118"/>
    </row>
    <row r="110" spans="1:16" ht="13.35" customHeight="1" x14ac:dyDescent="0.2">
      <c r="A110" s="132" t="s">
        <v>65</v>
      </c>
      <c r="B110" s="88"/>
      <c r="C110" s="88"/>
      <c r="D110" s="89"/>
      <c r="E110" s="90"/>
      <c r="F110" s="91">
        <f>IF(F109="",D36,F109)</f>
        <v>0.96</v>
      </c>
      <c r="G110" s="34"/>
      <c r="H110" s="8"/>
      <c r="I110" s="8"/>
      <c r="J110" s="8"/>
      <c r="K110" s="8"/>
      <c r="L110" s="8"/>
      <c r="M110" s="8"/>
      <c r="N110" s="8"/>
      <c r="O110" s="8"/>
      <c r="P110" s="118"/>
    </row>
    <row r="111" spans="1:16" ht="13.35" customHeight="1" x14ac:dyDescent="0.2">
      <c r="A111" s="359" t="s">
        <v>66</v>
      </c>
      <c r="B111" s="360"/>
      <c r="C111" s="360"/>
      <c r="D111" s="360"/>
      <c r="E111" s="360"/>
      <c r="F111" s="92">
        <f>D49/F107</f>
        <v>0.84840549257715914</v>
      </c>
      <c r="G111" s="38" t="s">
        <v>67</v>
      </c>
      <c r="H111" s="8"/>
      <c r="I111" s="8"/>
      <c r="J111" s="8"/>
      <c r="K111" s="8"/>
      <c r="L111" s="8"/>
      <c r="M111" s="8"/>
      <c r="N111" s="8"/>
      <c r="O111" s="8"/>
      <c r="P111" s="118"/>
    </row>
    <row r="112" spans="1:16" ht="13.35" customHeight="1" x14ac:dyDescent="0.2">
      <c r="A112" s="361" t="s">
        <v>68</v>
      </c>
      <c r="B112" s="362"/>
      <c r="C112" s="362"/>
      <c r="D112" s="362"/>
      <c r="E112" s="363"/>
      <c r="F112" s="93">
        <f>D27*D59/F107</f>
        <v>0.85902272727272722</v>
      </c>
      <c r="G112" s="8"/>
      <c r="H112" s="8"/>
      <c r="I112" s="8"/>
      <c r="J112" s="8"/>
      <c r="K112" s="8"/>
      <c r="L112" s="8"/>
      <c r="M112" s="8"/>
      <c r="N112" s="8"/>
      <c r="O112" s="8"/>
      <c r="P112" s="118"/>
    </row>
    <row r="113" spans="1:16" ht="13.35" customHeight="1" x14ac:dyDescent="0.2">
      <c r="A113" s="361" t="s">
        <v>69</v>
      </c>
      <c r="B113" s="362"/>
      <c r="C113" s="362"/>
      <c r="D113" s="362"/>
      <c r="E113" s="363"/>
      <c r="F113" s="93">
        <f>G78/F107</f>
        <v>0.79445391523240605</v>
      </c>
      <c r="G113" s="8"/>
      <c r="H113" s="8"/>
      <c r="I113" s="8"/>
      <c r="J113" s="8"/>
      <c r="K113" s="8"/>
      <c r="L113" s="8"/>
      <c r="M113" s="8"/>
      <c r="N113" s="8"/>
      <c r="O113" s="8"/>
      <c r="P113" s="118"/>
    </row>
    <row r="114" spans="1:16" ht="13.35" customHeight="1" x14ac:dyDescent="0.2">
      <c r="A114" s="361" t="s">
        <v>70</v>
      </c>
      <c r="B114" s="362"/>
      <c r="C114" s="362"/>
      <c r="D114" s="362"/>
      <c r="E114" s="363"/>
      <c r="F114" s="93">
        <f>D68/F107</f>
        <v>0.85179768625539265</v>
      </c>
      <c r="G114" s="8"/>
      <c r="H114" s="8"/>
      <c r="I114" s="8"/>
      <c r="J114" s="8"/>
      <c r="K114" s="8"/>
      <c r="L114" s="8"/>
      <c r="M114" s="8"/>
      <c r="N114" s="8"/>
      <c r="O114" s="8"/>
      <c r="P114" s="118"/>
    </row>
    <row r="115" spans="1:16" ht="13.35" customHeight="1" x14ac:dyDescent="0.2">
      <c r="A115" s="361" t="s">
        <v>71</v>
      </c>
      <c r="B115" s="362"/>
      <c r="C115" s="362"/>
      <c r="D115" s="362"/>
      <c r="E115" s="363"/>
      <c r="F115" s="93">
        <f>(MIN(F111,IF(F112&gt;0,F112,F111),IF(F113&gt;0,F113,F111),IF(F114&gt;0,F114,F111)))*D36/F110</f>
        <v>0.77790279199839751</v>
      </c>
      <c r="G115" s="123"/>
      <c r="H115" s="8"/>
      <c r="I115" s="8"/>
      <c r="J115" s="8"/>
      <c r="K115" s="8"/>
      <c r="L115" s="8"/>
      <c r="M115" s="8"/>
      <c r="N115" s="8"/>
      <c r="O115" s="8"/>
      <c r="P115" s="118"/>
    </row>
    <row r="116" spans="1:16" ht="13.35" customHeight="1" x14ac:dyDescent="0.2">
      <c r="A116" s="354" t="s">
        <v>72</v>
      </c>
      <c r="B116" s="355"/>
      <c r="C116" s="355"/>
      <c r="D116" s="355"/>
      <c r="E116" s="356"/>
      <c r="F116" s="40">
        <f>F115*F107/F108*D41</f>
        <v>45274.765671864407</v>
      </c>
      <c r="G116" s="38" t="s">
        <v>73</v>
      </c>
      <c r="H116" s="8"/>
      <c r="I116" s="8"/>
      <c r="J116" s="8"/>
      <c r="K116" s="8"/>
      <c r="L116" s="8"/>
      <c r="M116" s="8"/>
      <c r="N116" s="8"/>
      <c r="O116" s="8"/>
      <c r="P116" s="118"/>
    </row>
    <row r="117" spans="1:16" ht="13.35" customHeight="1" x14ac:dyDescent="0.2">
      <c r="A117" s="354" t="s">
        <v>74</v>
      </c>
      <c r="B117" s="355"/>
      <c r="C117" s="355"/>
      <c r="D117" s="355"/>
      <c r="E117" s="356"/>
      <c r="F117" s="40">
        <f>F80-F116</f>
        <v>4435.092505362365</v>
      </c>
      <c r="G117" s="38" t="s">
        <v>75</v>
      </c>
      <c r="H117" s="8"/>
      <c r="I117" s="8"/>
      <c r="J117" s="8"/>
      <c r="K117" s="8"/>
      <c r="L117" s="8"/>
      <c r="M117" s="8"/>
      <c r="N117" s="8"/>
      <c r="O117" s="8"/>
      <c r="P117" s="118"/>
    </row>
    <row r="118" spans="1:16" ht="13.35" customHeight="1" x14ac:dyDescent="0.2">
      <c r="A118" s="22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118"/>
    </row>
    <row r="119" spans="1:16" ht="13.35" customHeight="1" x14ac:dyDescent="0.2">
      <c r="A119" s="22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118"/>
    </row>
    <row r="120" spans="1:16" ht="13.35" customHeight="1" x14ac:dyDescent="0.2">
      <c r="A120" s="117" t="s">
        <v>106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118"/>
    </row>
    <row r="121" spans="1:16" ht="13.35" customHeight="1" x14ac:dyDescent="0.2">
      <c r="A121" s="22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118"/>
    </row>
    <row r="122" spans="1:16" ht="13.35" customHeight="1" x14ac:dyDescent="0.2">
      <c r="A122" s="345" t="s">
        <v>175</v>
      </c>
      <c r="B122" s="346"/>
      <c r="C122" s="346"/>
      <c r="D122" s="346"/>
      <c r="E122" s="346" t="s">
        <v>4</v>
      </c>
      <c r="F122" s="346"/>
      <c r="G122" s="346"/>
      <c r="H122" s="346"/>
      <c r="I122" s="8"/>
      <c r="J122" s="8"/>
      <c r="K122" s="8"/>
      <c r="L122" s="8"/>
      <c r="M122" s="8"/>
      <c r="N122" s="8"/>
      <c r="O122" s="8"/>
      <c r="P122" s="118"/>
    </row>
    <row r="123" spans="1:16" ht="13.35" customHeight="1" x14ac:dyDescent="0.2">
      <c r="A123" s="347"/>
      <c r="B123" s="346"/>
      <c r="C123" s="346"/>
      <c r="D123" s="346"/>
      <c r="E123" s="346"/>
      <c r="F123" s="346" t="s">
        <v>5</v>
      </c>
      <c r="G123" s="346"/>
      <c r="H123" s="346"/>
      <c r="I123" s="8"/>
      <c r="J123" s="8"/>
      <c r="K123" s="8"/>
      <c r="L123" s="8"/>
      <c r="M123" s="8"/>
      <c r="N123" s="8"/>
      <c r="O123" s="8"/>
      <c r="P123" s="118"/>
    </row>
    <row r="124" spans="1:16" ht="13.35" customHeight="1" x14ac:dyDescent="0.2">
      <c r="A124" s="347"/>
      <c r="B124" s="346"/>
      <c r="C124" s="346"/>
      <c r="D124" s="346"/>
      <c r="E124" s="346"/>
      <c r="F124" s="346"/>
      <c r="G124" s="346"/>
      <c r="H124" s="346"/>
      <c r="I124" s="8"/>
      <c r="J124" s="8"/>
      <c r="K124" s="8"/>
      <c r="L124" s="8"/>
      <c r="M124" s="8"/>
      <c r="N124" s="8"/>
      <c r="O124" s="8"/>
      <c r="P124" s="118"/>
    </row>
    <row r="125" spans="1:16" ht="13.35" customHeight="1" x14ac:dyDescent="0.2">
      <c r="A125" s="126"/>
      <c r="B125" s="127"/>
      <c r="C125" s="127"/>
      <c r="D125" s="127"/>
      <c r="E125" s="127"/>
      <c r="F125" s="127"/>
      <c r="G125" s="127"/>
      <c r="H125" s="127"/>
      <c r="I125" s="8"/>
      <c r="J125" s="8"/>
      <c r="K125" s="8"/>
      <c r="L125" s="8"/>
      <c r="M125" s="8"/>
      <c r="N125" s="8"/>
      <c r="O125" s="8"/>
      <c r="P125" s="118"/>
    </row>
    <row r="126" spans="1:16" ht="27.75" customHeight="1" x14ac:dyDescent="0.2">
      <c r="A126" s="158" t="s">
        <v>59</v>
      </c>
      <c r="B126" s="159"/>
      <c r="C126" s="127"/>
      <c r="D126" s="127"/>
      <c r="E126" s="127"/>
      <c r="F126" s="127"/>
      <c r="G126" s="127"/>
      <c r="H126" s="127"/>
      <c r="I126" s="8"/>
      <c r="J126" s="8"/>
      <c r="K126" s="8"/>
      <c r="L126" s="8"/>
      <c r="M126" s="8"/>
      <c r="N126" s="8"/>
      <c r="O126" s="8"/>
      <c r="P126" s="118"/>
    </row>
    <row r="127" spans="1:16" ht="30" customHeight="1" x14ac:dyDescent="0.2">
      <c r="A127" s="42" t="s">
        <v>145</v>
      </c>
      <c r="B127" s="160" t="s">
        <v>60</v>
      </c>
      <c r="C127" s="18" t="s">
        <v>167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118"/>
    </row>
    <row r="128" spans="1:16" ht="13.35" customHeight="1" x14ac:dyDescent="0.2">
      <c r="A128" s="133">
        <v>0.25</v>
      </c>
      <c r="B128" s="94">
        <v>0</v>
      </c>
      <c r="C128" s="23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118"/>
    </row>
    <row r="129" spans="1:16" ht="13.35" customHeight="1" x14ac:dyDescent="0.2">
      <c r="A129" s="133">
        <v>0.5</v>
      </c>
      <c r="B129" s="94">
        <v>0.25</v>
      </c>
      <c r="C129" s="23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118"/>
    </row>
    <row r="130" spans="1:16" ht="13.35" customHeight="1" x14ac:dyDescent="0.2">
      <c r="A130" s="133">
        <v>0.75</v>
      </c>
      <c r="B130" s="94">
        <v>0.5</v>
      </c>
      <c r="C130" s="23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118"/>
    </row>
    <row r="131" spans="1:16" ht="13.35" customHeight="1" x14ac:dyDescent="0.2">
      <c r="A131" s="133">
        <v>1</v>
      </c>
      <c r="B131" s="94">
        <v>0.25</v>
      </c>
      <c r="C131" s="23" t="s">
        <v>166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118"/>
    </row>
    <row r="132" spans="1:16" ht="13.35" customHeight="1" x14ac:dyDescent="0.2">
      <c r="A132" s="134" t="s">
        <v>61</v>
      </c>
      <c r="B132" s="134">
        <f>SUM(B128:B131)</f>
        <v>1</v>
      </c>
      <c r="C132" s="3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118"/>
    </row>
    <row r="133" spans="1:16" ht="13.35" customHeight="1" x14ac:dyDescent="0.2">
      <c r="A133" s="95"/>
      <c r="B133" s="135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118"/>
    </row>
    <row r="134" spans="1:16" ht="29.25" customHeight="1" x14ac:dyDescent="0.2">
      <c r="A134" s="275" t="s">
        <v>76</v>
      </c>
      <c r="B134" s="87">
        <f>D49*D36/F110</f>
        <v>18.276068319266304</v>
      </c>
      <c r="C134" s="135" t="s">
        <v>16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118"/>
    </row>
    <row r="135" spans="1:16" ht="13.35" customHeight="1" x14ac:dyDescent="0.2">
      <c r="A135" s="22"/>
      <c r="B135" s="8"/>
      <c r="C135" s="8" t="s">
        <v>77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118"/>
    </row>
    <row r="136" spans="1:16" ht="13.35" customHeight="1" x14ac:dyDescent="0.2">
      <c r="A136" s="22"/>
      <c r="B136" s="8"/>
      <c r="C136" s="8"/>
      <c r="D136" s="8"/>
      <c r="E136" s="8"/>
      <c r="F136" s="8"/>
      <c r="G136" s="8"/>
      <c r="H136" s="8"/>
      <c r="I136" s="8"/>
      <c r="J136" s="8"/>
      <c r="K136" s="136"/>
      <c r="L136" s="8"/>
      <c r="M136" s="8"/>
      <c r="N136" s="8"/>
      <c r="O136" s="8"/>
      <c r="P136" s="118"/>
    </row>
    <row r="137" spans="1:16" ht="13.35" customHeight="1" x14ac:dyDescent="0.2">
      <c r="A137" s="22"/>
      <c r="B137" s="8"/>
      <c r="C137" s="8"/>
      <c r="D137" s="8"/>
      <c r="E137" s="8"/>
      <c r="F137" s="26"/>
      <c r="G137" s="26"/>
      <c r="H137" s="27"/>
      <c r="I137" s="8"/>
      <c r="J137" s="28"/>
      <c r="K137" s="136"/>
      <c r="L137" s="8"/>
      <c r="M137" s="8"/>
      <c r="N137" s="8"/>
      <c r="O137" s="8"/>
      <c r="P137" s="118"/>
    </row>
    <row r="138" spans="1:16" ht="13.35" customHeight="1" x14ac:dyDescent="0.25">
      <c r="A138" s="137" t="s">
        <v>78</v>
      </c>
      <c r="B138" s="8"/>
      <c r="C138" s="8"/>
      <c r="D138" s="8"/>
      <c r="E138" s="8"/>
      <c r="F138" s="26"/>
      <c r="G138" s="26"/>
      <c r="H138" s="27"/>
      <c r="I138" s="8"/>
      <c r="J138" s="28"/>
      <c r="K138" s="136"/>
      <c r="L138" s="8"/>
      <c r="M138" s="8"/>
      <c r="N138" s="8"/>
      <c r="O138" s="8"/>
      <c r="P138" s="118"/>
    </row>
    <row r="139" spans="1:16" ht="13.35" customHeight="1" x14ac:dyDescent="0.2">
      <c r="A139" s="22"/>
      <c r="B139" s="8"/>
      <c r="C139" s="8"/>
      <c r="D139" s="8"/>
      <c r="E139" s="8"/>
      <c r="F139" s="26"/>
      <c r="G139" s="26"/>
      <c r="H139" s="27"/>
      <c r="I139" s="8"/>
      <c r="J139" s="28"/>
      <c r="K139" s="136"/>
      <c r="L139" s="8"/>
      <c r="M139" s="8"/>
      <c r="N139" s="8"/>
      <c r="O139" s="8"/>
      <c r="P139" s="118"/>
    </row>
    <row r="140" spans="1:16" ht="13.35" customHeight="1" x14ac:dyDescent="0.2">
      <c r="A140" s="345" t="s">
        <v>132</v>
      </c>
      <c r="B140" s="346"/>
      <c r="C140" s="346"/>
      <c r="D140" s="346"/>
      <c r="E140" s="346"/>
      <c r="F140" s="346"/>
      <c r="G140" s="346"/>
      <c r="H140" s="346"/>
      <c r="I140" s="8"/>
      <c r="J140" s="28"/>
      <c r="K140" s="136"/>
      <c r="L140" s="8"/>
      <c r="M140" s="8"/>
      <c r="N140" s="8"/>
      <c r="O140" s="8"/>
      <c r="P140" s="118"/>
    </row>
    <row r="141" spans="1:16" ht="13.35" customHeight="1" x14ac:dyDescent="0.2">
      <c r="A141" s="347"/>
      <c r="B141" s="346"/>
      <c r="C141" s="346"/>
      <c r="D141" s="346"/>
      <c r="E141" s="346"/>
      <c r="F141" s="346"/>
      <c r="G141" s="346"/>
      <c r="H141" s="346"/>
      <c r="I141" s="8"/>
      <c r="J141" s="28"/>
      <c r="K141" s="136"/>
      <c r="L141" s="8"/>
      <c r="M141" s="8"/>
      <c r="N141" s="8"/>
      <c r="O141" s="8"/>
      <c r="P141" s="118"/>
    </row>
    <row r="142" spans="1:16" ht="13.35" customHeight="1" x14ac:dyDescent="0.2">
      <c r="A142" s="126"/>
      <c r="B142" s="127"/>
      <c r="C142" s="127"/>
      <c r="D142" s="127"/>
      <c r="E142" s="127"/>
      <c r="F142" s="127"/>
      <c r="G142" s="164"/>
      <c r="H142" s="164"/>
      <c r="I142" s="8"/>
      <c r="J142" s="8"/>
      <c r="K142" s="136"/>
      <c r="L142" s="8"/>
      <c r="M142" s="8"/>
      <c r="N142" s="8"/>
      <c r="O142" s="8"/>
      <c r="P142" s="118"/>
    </row>
    <row r="143" spans="1:16" ht="13.35" customHeight="1" x14ac:dyDescent="0.2">
      <c r="A143" s="126"/>
      <c r="B143" s="127"/>
      <c r="C143" s="348" t="s">
        <v>81</v>
      </c>
      <c r="D143" s="349"/>
      <c r="E143" s="348" t="s">
        <v>50</v>
      </c>
      <c r="F143" s="352"/>
      <c r="G143" s="332" t="s">
        <v>152</v>
      </c>
      <c r="H143" s="333"/>
      <c r="I143" s="8"/>
      <c r="J143" s="28"/>
      <c r="K143" s="136"/>
      <c r="L143" s="8"/>
      <c r="M143" s="136"/>
      <c r="N143" s="45"/>
      <c r="O143" s="8"/>
      <c r="P143" s="118"/>
    </row>
    <row r="144" spans="1:16" ht="13.35" customHeight="1" x14ac:dyDescent="0.2">
      <c r="A144" s="29"/>
      <c r="B144" s="8"/>
      <c r="C144" s="350"/>
      <c r="D144" s="351"/>
      <c r="E144" s="350"/>
      <c r="F144" s="353" t="s">
        <v>7</v>
      </c>
      <c r="G144" s="334"/>
      <c r="H144" s="335"/>
      <c r="I144" s="27"/>
      <c r="J144" s="8"/>
      <c r="K144" s="138" t="s">
        <v>133</v>
      </c>
      <c r="L144" s="136"/>
      <c r="M144" s="136"/>
      <c r="N144" s="139"/>
      <c r="O144" s="8"/>
      <c r="P144" s="118"/>
    </row>
    <row r="145" spans="1:17" ht="13.35" customHeight="1" x14ac:dyDescent="0.2">
      <c r="A145" s="343"/>
      <c r="B145" s="344"/>
      <c r="C145" s="50" t="s">
        <v>83</v>
      </c>
      <c r="D145" s="49" t="s">
        <v>82</v>
      </c>
      <c r="E145" s="49" t="s">
        <v>83</v>
      </c>
      <c r="F145" s="51" t="s">
        <v>82</v>
      </c>
      <c r="G145" s="8"/>
      <c r="H145" s="8"/>
      <c r="I145" s="8"/>
      <c r="J145" s="8"/>
      <c r="K145" s="8"/>
      <c r="L145" s="8"/>
      <c r="M145" s="8"/>
      <c r="N145" s="8"/>
      <c r="O145" s="8"/>
      <c r="P145" s="118"/>
    </row>
    <row r="146" spans="1:17" ht="15.75" customHeight="1" x14ac:dyDescent="0.3">
      <c r="A146" s="341" t="s">
        <v>156</v>
      </c>
      <c r="B146" s="342"/>
      <c r="C146" s="15">
        <f>$D$49*((0.7*LOG(A93)+1)*B93+(0.7*LOG(A94)+1)*B94+(0.7*LOG(A95)+1)*B95+(0.7*LOG(A96)+1)*B96)</f>
        <v>16.545443141269448</v>
      </c>
      <c r="D146" s="47">
        <f>$B$134*((0.7*LOG(A128)+1)*B128+(0.7*LOG(A129)+1)*B129+(0.7*LOG(A130)+1)*B130+(0.7*LOG(A131)+1)*B131)</f>
        <v>16.514094374966579</v>
      </c>
      <c r="E146" s="40">
        <f>C146/$D$27*$D$41</f>
        <v>47057.574349458038</v>
      </c>
      <c r="F146" s="40">
        <f>(D146/$F$108*$D$41)</f>
        <v>43688.080357054445</v>
      </c>
      <c r="G146" s="40">
        <f>E146-F146</f>
        <v>3369.4939924035934</v>
      </c>
      <c r="H146" s="113" t="s">
        <v>157</v>
      </c>
      <c r="I146" s="8"/>
      <c r="J146" s="8"/>
      <c r="K146" s="38" t="s">
        <v>158</v>
      </c>
      <c r="L146" s="8"/>
      <c r="M146" s="8"/>
      <c r="N146" s="8"/>
      <c r="O146" s="8"/>
      <c r="P146" s="118"/>
    </row>
    <row r="147" spans="1:17" ht="15.75" customHeight="1" x14ac:dyDescent="0.2">
      <c r="A147" s="343" t="s">
        <v>79</v>
      </c>
      <c r="B147" s="344"/>
      <c r="C147" s="15">
        <f>IF(D23="poli commutabili",C148*1.2,"-")</f>
        <v>10.454702975525146</v>
      </c>
      <c r="D147" s="48" t="s">
        <v>84</v>
      </c>
      <c r="E147" s="40">
        <f>IF(D23="poli commutabili",C147/D27*D41,"-")</f>
        <v>29734.650101038529</v>
      </c>
      <c r="F147" s="48" t="s">
        <v>84</v>
      </c>
      <c r="G147" s="8"/>
      <c r="H147" s="8"/>
      <c r="I147" s="8"/>
      <c r="J147" s="8"/>
      <c r="K147" s="38" t="s">
        <v>135</v>
      </c>
      <c r="L147" s="8"/>
      <c r="M147" s="8"/>
      <c r="N147" s="8"/>
      <c r="O147" s="8"/>
      <c r="P147" s="118"/>
    </row>
    <row r="148" spans="1:17" ht="15.75" customHeight="1" x14ac:dyDescent="0.3">
      <c r="A148" s="343" t="s">
        <v>80</v>
      </c>
      <c r="B148" s="344"/>
      <c r="C148" s="15">
        <f>1.04*$D$49*((A93^2.8)*B93+(A94^2.8)*B94+(A95^2.8)*B95+(A96^2.8)*B96)</f>
        <v>8.7122524796042882</v>
      </c>
      <c r="D148" s="15">
        <f>1.04*$B$134*((A128^2.8)*B128+(A129^2.8)*B129+(A130^2.8)*B130+(A131^2.8)*B131)</f>
        <v>9.6808320484853407</v>
      </c>
      <c r="E148" s="40">
        <f>C148/$D$27*$D$41</f>
        <v>24778.875084198771</v>
      </c>
      <c r="F148" s="40">
        <f>D148/$F$108*$D$41</f>
        <v>25610.666794934765</v>
      </c>
      <c r="G148" s="40">
        <f>E146-F148</f>
        <v>21446.907554523274</v>
      </c>
      <c r="H148" s="113" t="s">
        <v>159</v>
      </c>
      <c r="I148" s="8"/>
      <c r="J148" s="8"/>
      <c r="K148" s="38" t="s">
        <v>168</v>
      </c>
      <c r="L148" s="8"/>
      <c r="M148" s="8"/>
      <c r="N148" s="8"/>
      <c r="O148" s="8"/>
      <c r="P148" s="118"/>
      <c r="Q148" s="5"/>
    </row>
    <row r="149" spans="1:17" ht="15.75" customHeight="1" x14ac:dyDescent="0.2">
      <c r="A149" s="22"/>
      <c r="B149" s="8"/>
      <c r="C149" s="8"/>
      <c r="D149" s="8"/>
      <c r="E149" s="8"/>
      <c r="F149" s="8"/>
      <c r="G149" s="40">
        <f>IF(D23="poli commutabili",E147-F148,"-")</f>
        <v>4123.9833061037643</v>
      </c>
      <c r="H149" s="113" t="s">
        <v>134</v>
      </c>
      <c r="I149" s="8"/>
      <c r="J149" s="8"/>
      <c r="K149" s="8"/>
      <c r="L149" s="8"/>
      <c r="M149" s="8"/>
      <c r="N149" s="123"/>
      <c r="O149" s="8"/>
      <c r="P149" s="118"/>
    </row>
    <row r="150" spans="1:17" ht="13.35" customHeight="1" x14ac:dyDescent="0.2">
      <c r="A150" s="166"/>
      <c r="B150" s="165"/>
      <c r="C150" s="1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23"/>
      <c r="O150" s="8"/>
      <c r="P150" s="118"/>
    </row>
    <row r="151" spans="1:17" ht="13.35" customHeight="1" x14ac:dyDescent="0.2">
      <c r="A151" s="22"/>
      <c r="B151" s="8"/>
      <c r="C151" s="8"/>
      <c r="D151" s="8"/>
      <c r="E151" s="8"/>
      <c r="F151" s="8"/>
      <c r="G151" s="8"/>
      <c r="H151" s="8"/>
      <c r="I151" s="8"/>
      <c r="J151" s="8"/>
      <c r="K151" s="140"/>
      <c r="L151" s="140"/>
      <c r="M151" s="140"/>
      <c r="N151" s="140"/>
      <c r="O151" s="140"/>
      <c r="P151" s="156"/>
    </row>
    <row r="152" spans="1:17" ht="13.35" customHeight="1" x14ac:dyDescent="0.2">
      <c r="A152" s="22"/>
      <c r="B152" s="8"/>
      <c r="C152" s="8"/>
      <c r="D152" s="8"/>
      <c r="E152" s="8"/>
      <c r="F152" s="8"/>
      <c r="G152" s="8"/>
      <c r="H152" s="8"/>
      <c r="I152" s="8"/>
      <c r="J152" s="8"/>
      <c r="K152" s="140"/>
      <c r="L152" s="140"/>
      <c r="M152" s="140"/>
      <c r="N152" s="140"/>
      <c r="O152" s="140"/>
      <c r="P152" s="156"/>
    </row>
    <row r="153" spans="1:17" ht="13.35" customHeight="1" x14ac:dyDescent="0.2">
      <c r="A153" s="22"/>
      <c r="B153" s="8"/>
      <c r="C153" s="8"/>
      <c r="D153" s="8"/>
      <c r="E153" s="8"/>
      <c r="F153" s="8"/>
      <c r="G153" s="8"/>
      <c r="H153" s="8"/>
      <c r="I153" s="336" t="s">
        <v>137</v>
      </c>
      <c r="J153" s="336"/>
      <c r="K153" s="336"/>
      <c r="L153" s="336"/>
      <c r="M153" s="336"/>
      <c r="N153" s="336"/>
      <c r="O153" s="336"/>
      <c r="P153" s="337"/>
    </row>
    <row r="154" spans="1:17" ht="13.35" customHeight="1" x14ac:dyDescent="0.2">
      <c r="A154" s="22"/>
      <c r="B154" s="8"/>
      <c r="C154" s="8"/>
      <c r="D154" s="8"/>
      <c r="E154" s="8"/>
      <c r="F154" s="8"/>
      <c r="G154" s="8"/>
      <c r="H154" s="8"/>
      <c r="I154" s="336"/>
      <c r="J154" s="336"/>
      <c r="K154" s="336"/>
      <c r="L154" s="336"/>
      <c r="M154" s="336"/>
      <c r="N154" s="336"/>
      <c r="O154" s="336"/>
      <c r="P154" s="337"/>
    </row>
    <row r="155" spans="1:17" ht="27" customHeight="1" thickBot="1" x14ac:dyDescent="0.25">
      <c r="A155" s="22"/>
      <c r="B155" s="8"/>
      <c r="C155" s="8"/>
      <c r="D155" s="8"/>
      <c r="E155" s="8"/>
      <c r="F155" s="8"/>
      <c r="G155" s="8"/>
      <c r="H155" s="8"/>
      <c r="I155" s="336"/>
      <c r="J155" s="336"/>
      <c r="K155" s="336"/>
      <c r="L155" s="336"/>
      <c r="M155" s="336"/>
      <c r="N155" s="336"/>
      <c r="O155" s="336"/>
      <c r="P155" s="337"/>
    </row>
    <row r="156" spans="1:17" ht="13.35" customHeight="1" thickBot="1" x14ac:dyDescent="0.25">
      <c r="A156" s="141" t="s">
        <v>86</v>
      </c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3"/>
      <c r="O156" s="157"/>
      <c r="P156" s="167"/>
    </row>
    <row r="157" spans="1:17" ht="13.35" customHeight="1" x14ac:dyDescent="0.2">
      <c r="A157" s="3"/>
      <c r="N157" s="5"/>
    </row>
    <row r="158" spans="1:17" ht="13.35" customHeight="1" x14ac:dyDescent="0.2">
      <c r="A158" s="3"/>
    </row>
    <row r="159" spans="1:17" ht="13.35" customHeight="1" x14ac:dyDescent="0.2">
      <c r="A159" s="3"/>
    </row>
    <row r="160" spans="1:17" ht="13.35" customHeight="1" x14ac:dyDescent="0.2">
      <c r="A160" s="3"/>
    </row>
    <row r="161" spans="1:1" ht="13.35" customHeight="1" x14ac:dyDescent="0.2">
      <c r="A161" s="3"/>
    </row>
    <row r="162" spans="1:1" ht="13.35" customHeight="1" x14ac:dyDescent="0.2">
      <c r="A162" s="3"/>
    </row>
    <row r="163" spans="1:1" ht="13.35" customHeight="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</sheetData>
  <mergeCells count="59">
    <mergeCell ref="A49:C49"/>
    <mergeCell ref="A50:C50"/>
    <mergeCell ref="A69:C69"/>
    <mergeCell ref="A76:E76"/>
    <mergeCell ref="A77:E77"/>
    <mergeCell ref="A51:C51"/>
    <mergeCell ref="A52:C52"/>
    <mergeCell ref="A59:C59"/>
    <mergeCell ref="A60:C60"/>
    <mergeCell ref="A61:C61"/>
    <mergeCell ref="A62:C62"/>
    <mergeCell ref="A65:C65"/>
    <mergeCell ref="A66:C66"/>
    <mergeCell ref="A67:C67"/>
    <mergeCell ref="A68:C68"/>
    <mergeCell ref="A24:C24"/>
    <mergeCell ref="A32:H33"/>
    <mergeCell ref="A41:C41"/>
    <mergeCell ref="A47:C47"/>
    <mergeCell ref="A48:C48"/>
    <mergeCell ref="A25:C25"/>
    <mergeCell ref="A26:C26"/>
    <mergeCell ref="A27:C27"/>
    <mergeCell ref="A35:C35"/>
    <mergeCell ref="A36:C36"/>
    <mergeCell ref="A19:C19"/>
    <mergeCell ref="A20:C20"/>
    <mergeCell ref="A21:C21"/>
    <mergeCell ref="A22:C22"/>
    <mergeCell ref="A23:C23"/>
    <mergeCell ref="F74:F75"/>
    <mergeCell ref="A109:E109"/>
    <mergeCell ref="G74:G75"/>
    <mergeCell ref="H74:H75"/>
    <mergeCell ref="A80:E80"/>
    <mergeCell ref="G80:H80"/>
    <mergeCell ref="A78:E78"/>
    <mergeCell ref="A79:E79"/>
    <mergeCell ref="A114:E114"/>
    <mergeCell ref="A116:E116"/>
    <mergeCell ref="A117:E117"/>
    <mergeCell ref="A115:E115"/>
    <mergeCell ref="A74:E75"/>
    <mergeCell ref="G143:H144"/>
    <mergeCell ref="I153:P155"/>
    <mergeCell ref="A85:H89"/>
    <mergeCell ref="A146:B146"/>
    <mergeCell ref="A145:B145"/>
    <mergeCell ref="A147:B147"/>
    <mergeCell ref="A148:B148"/>
    <mergeCell ref="A140:H141"/>
    <mergeCell ref="C143:D144"/>
    <mergeCell ref="E143:F144"/>
    <mergeCell ref="A122:H124"/>
    <mergeCell ref="A107:E107"/>
    <mergeCell ref="A108:E108"/>
    <mergeCell ref="A111:E111"/>
    <mergeCell ref="A112:E112"/>
    <mergeCell ref="A113:E113"/>
  </mergeCells>
  <dataValidations count="1">
    <dataValidation type="list" allowBlank="1" showInputMessage="1" showErrorMessage="1" sqref="D23" xr:uid="{00000000-0002-0000-0200-000000000000}">
      <formula1>polpaar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3"/>
  <sheetViews>
    <sheetView zoomScale="85" zoomScaleNormal="85" workbookViewId="0">
      <selection activeCell="B57" sqref="B57"/>
    </sheetView>
  </sheetViews>
  <sheetFormatPr baseColWidth="10" defaultColWidth="11.42578125" defaultRowHeight="12.75" x14ac:dyDescent="0.2"/>
  <cols>
    <col min="1" max="2" width="14.7109375" customWidth="1"/>
    <col min="3" max="3" width="23.28515625" customWidth="1"/>
    <col min="4" max="4" width="50.42578125" customWidth="1"/>
    <col min="5" max="5" width="16.28515625" customWidth="1"/>
    <col min="6" max="6" width="16.85546875" customWidth="1"/>
    <col min="7" max="24" width="14.7109375" customWidth="1"/>
  </cols>
  <sheetData>
    <row r="1" spans="1:14" ht="13.35" customHeight="1" x14ac:dyDescent="0.25">
      <c r="A1" s="144" t="s">
        <v>138</v>
      </c>
      <c r="B1" s="2"/>
    </row>
    <row r="2" spans="1:14" ht="13.35" customHeight="1" x14ac:dyDescent="0.25">
      <c r="A2" s="1"/>
      <c r="B2" s="2"/>
    </row>
    <row r="3" spans="1:14" ht="13.35" customHeight="1" x14ac:dyDescent="0.25">
      <c r="A3" s="1" t="s">
        <v>32</v>
      </c>
      <c r="B3" s="2"/>
    </row>
    <row r="4" spans="1:14" ht="13.35" customHeight="1" x14ac:dyDescent="0.2">
      <c r="B4" s="8"/>
      <c r="F4" s="6"/>
    </row>
    <row r="5" spans="1:14" ht="13.35" customHeight="1" thickBot="1" x14ac:dyDescent="0.25">
      <c r="B5" s="8"/>
      <c r="E5" s="84" t="s">
        <v>31</v>
      </c>
    </row>
    <row r="6" spans="1:14" ht="13.35" customHeight="1" x14ac:dyDescent="0.2">
      <c r="A6" s="3" t="s">
        <v>139</v>
      </c>
      <c r="E6" s="57" t="s">
        <v>143</v>
      </c>
      <c r="F6" s="58"/>
      <c r="G6" s="59"/>
      <c r="H6" s="59"/>
      <c r="I6" s="60"/>
      <c r="J6" s="61"/>
      <c r="K6" s="57" t="s">
        <v>144</v>
      </c>
      <c r="L6" s="59"/>
      <c r="M6" s="59"/>
      <c r="N6" s="61"/>
    </row>
    <row r="7" spans="1:14" ht="13.35" customHeight="1" x14ac:dyDescent="0.2">
      <c r="A7" s="35"/>
      <c r="E7" s="62" t="s">
        <v>96</v>
      </c>
      <c r="F7" s="63" t="s">
        <v>11</v>
      </c>
      <c r="G7" s="63" t="s">
        <v>12</v>
      </c>
      <c r="H7" s="63" t="s">
        <v>13</v>
      </c>
      <c r="I7" s="63" t="s">
        <v>14</v>
      </c>
      <c r="J7" s="64" t="s">
        <v>15</v>
      </c>
      <c r="K7" s="97" t="s">
        <v>12</v>
      </c>
      <c r="L7" s="63" t="s">
        <v>13</v>
      </c>
      <c r="M7" s="63" t="s">
        <v>14</v>
      </c>
      <c r="N7" s="64" t="s">
        <v>15</v>
      </c>
    </row>
    <row r="8" spans="1:14" ht="26.25" customHeight="1" x14ac:dyDescent="0.2">
      <c r="A8" s="162" t="s">
        <v>111</v>
      </c>
      <c r="B8" s="36" t="s">
        <v>87</v>
      </c>
      <c r="E8" s="65" t="s">
        <v>16</v>
      </c>
      <c r="F8" s="383" t="s">
        <v>90</v>
      </c>
      <c r="G8" s="383"/>
      <c r="H8" s="383"/>
      <c r="I8" s="383"/>
      <c r="J8" s="384"/>
      <c r="K8" s="385" t="s">
        <v>90</v>
      </c>
      <c r="L8" s="383"/>
      <c r="M8" s="383"/>
      <c r="N8" s="384"/>
    </row>
    <row r="9" spans="1:14" ht="13.35" customHeight="1" x14ac:dyDescent="0.2">
      <c r="A9" s="11" t="s">
        <v>97</v>
      </c>
      <c r="B9" s="52" t="s">
        <v>0</v>
      </c>
      <c r="E9" s="66">
        <v>0.12</v>
      </c>
      <c r="F9" s="67">
        <v>40</v>
      </c>
      <c r="G9" s="67">
        <v>50</v>
      </c>
      <c r="H9" s="67">
        <v>59.1</v>
      </c>
      <c r="I9" s="67">
        <v>64.8</v>
      </c>
      <c r="J9" s="68">
        <v>69.8</v>
      </c>
      <c r="K9" s="98">
        <v>45</v>
      </c>
      <c r="L9" s="99">
        <v>53.6</v>
      </c>
      <c r="M9" s="99">
        <v>60.8</v>
      </c>
      <c r="N9" s="100">
        <v>66.5</v>
      </c>
    </row>
    <row r="10" spans="1:14" ht="13.35" customHeight="1" x14ac:dyDescent="0.2">
      <c r="A10" s="11" t="s">
        <v>98</v>
      </c>
      <c r="B10" s="52" t="s">
        <v>1</v>
      </c>
      <c r="E10" s="66">
        <v>0.18</v>
      </c>
      <c r="F10" s="69">
        <v>48.4</v>
      </c>
      <c r="G10" s="69">
        <v>57</v>
      </c>
      <c r="H10" s="69">
        <v>64.7</v>
      </c>
      <c r="I10" s="69">
        <v>69.900000000000006</v>
      </c>
      <c r="J10" s="70">
        <v>74.7</v>
      </c>
      <c r="K10" s="98">
        <v>52.8</v>
      </c>
      <c r="L10" s="99">
        <v>60.4</v>
      </c>
      <c r="M10" s="99">
        <v>65.900000000000006</v>
      </c>
      <c r="N10" s="100">
        <v>70.8</v>
      </c>
    </row>
    <row r="11" spans="1:14" ht="13.35" customHeight="1" x14ac:dyDescent="0.2">
      <c r="A11" s="11" t="s">
        <v>99</v>
      </c>
      <c r="B11" s="52" t="s">
        <v>2</v>
      </c>
      <c r="E11" s="66">
        <v>0.2</v>
      </c>
      <c r="F11" s="69">
        <v>50.2</v>
      </c>
      <c r="G11" s="69">
        <v>58.8</v>
      </c>
      <c r="H11" s="69">
        <v>65.900000000000006</v>
      </c>
      <c r="I11" s="69">
        <v>71.099999999999994</v>
      </c>
      <c r="J11" s="70">
        <v>75.8</v>
      </c>
      <c r="K11" s="98">
        <v>54.6</v>
      </c>
      <c r="L11" s="99">
        <v>61.9</v>
      </c>
      <c r="M11" s="99">
        <v>67.2</v>
      </c>
      <c r="N11" s="100">
        <v>71.900000000000006</v>
      </c>
    </row>
    <row r="12" spans="1:14" ht="13.35" customHeight="1" x14ac:dyDescent="0.2">
      <c r="A12" s="14" t="s">
        <v>100</v>
      </c>
      <c r="B12" s="53" t="s">
        <v>3</v>
      </c>
      <c r="E12" s="71">
        <v>0.25</v>
      </c>
      <c r="F12" s="69">
        <v>53.8</v>
      </c>
      <c r="G12" s="69">
        <v>61.5</v>
      </c>
      <c r="H12" s="69">
        <v>68.5</v>
      </c>
      <c r="I12" s="69">
        <v>73.5</v>
      </c>
      <c r="J12" s="70">
        <v>77.900000000000006</v>
      </c>
      <c r="K12" s="98">
        <v>58.2</v>
      </c>
      <c r="L12" s="99">
        <v>64.8</v>
      </c>
      <c r="M12" s="99">
        <v>69.7</v>
      </c>
      <c r="N12" s="100">
        <v>74.3</v>
      </c>
    </row>
    <row r="13" spans="1:14" ht="13.35" customHeight="1" x14ac:dyDescent="0.2">
      <c r="A13" s="18"/>
      <c r="B13" s="18"/>
      <c r="E13" s="72">
        <v>0.37</v>
      </c>
      <c r="F13" s="69">
        <v>59.2</v>
      </c>
      <c r="G13" s="69">
        <v>66</v>
      </c>
      <c r="H13" s="69">
        <v>72.7</v>
      </c>
      <c r="I13" s="69">
        <v>77.3</v>
      </c>
      <c r="J13" s="70">
        <v>81.099999999999994</v>
      </c>
      <c r="K13" s="98">
        <v>63.9</v>
      </c>
      <c r="L13" s="99">
        <v>69.5</v>
      </c>
      <c r="M13" s="99">
        <v>73.8</v>
      </c>
      <c r="N13" s="100">
        <v>78.099999999999994</v>
      </c>
    </row>
    <row r="14" spans="1:14" ht="13.35" customHeight="1" x14ac:dyDescent="0.2">
      <c r="A14" s="18"/>
      <c r="B14" s="18"/>
      <c r="E14" s="72">
        <v>0.4</v>
      </c>
      <c r="F14" s="69">
        <v>60.2</v>
      </c>
      <c r="G14" s="69">
        <v>66.8</v>
      </c>
      <c r="H14" s="69">
        <v>73.5</v>
      </c>
      <c r="I14" s="69">
        <v>78</v>
      </c>
      <c r="J14" s="70">
        <v>81.7</v>
      </c>
      <c r="K14" s="98">
        <v>64.900000000000006</v>
      </c>
      <c r="L14" s="99">
        <v>70.400000000000006</v>
      </c>
      <c r="M14" s="99">
        <v>74.599999999999994</v>
      </c>
      <c r="N14" s="100">
        <v>78.900000000000006</v>
      </c>
    </row>
    <row r="15" spans="1:14" ht="13.35" customHeight="1" x14ac:dyDescent="0.2">
      <c r="A15" s="3" t="s">
        <v>140</v>
      </c>
      <c r="E15" s="72">
        <v>0.55000000000000004</v>
      </c>
      <c r="F15" s="69">
        <v>64</v>
      </c>
      <c r="G15" s="69">
        <v>70</v>
      </c>
      <c r="H15" s="69">
        <v>77.099999999999994</v>
      </c>
      <c r="I15" s="69">
        <v>80.8</v>
      </c>
      <c r="J15" s="70">
        <v>83.9</v>
      </c>
      <c r="K15" s="98">
        <v>69</v>
      </c>
      <c r="L15" s="99">
        <v>74.099999999999994</v>
      </c>
      <c r="M15" s="99">
        <v>77.8</v>
      </c>
      <c r="N15" s="100">
        <v>81.5</v>
      </c>
    </row>
    <row r="16" spans="1:14" ht="13.35" customHeight="1" x14ac:dyDescent="0.2">
      <c r="A16" s="54" t="s">
        <v>88</v>
      </c>
      <c r="E16" s="72">
        <v>0.75</v>
      </c>
      <c r="F16" s="69">
        <v>66.5</v>
      </c>
      <c r="G16" s="69">
        <v>72.099999999999994</v>
      </c>
      <c r="H16" s="69">
        <v>79.599999999999994</v>
      </c>
      <c r="I16" s="69">
        <v>82.5</v>
      </c>
      <c r="J16" s="70">
        <v>85.7</v>
      </c>
      <c r="K16" s="98">
        <v>72.099999999999994</v>
      </c>
      <c r="L16" s="99">
        <v>77.400000000000006</v>
      </c>
      <c r="M16" s="99">
        <v>80.7</v>
      </c>
      <c r="N16" s="100">
        <v>83.5</v>
      </c>
    </row>
    <row r="17" spans="1:14" ht="13.35" customHeight="1" x14ac:dyDescent="0.2">
      <c r="E17" s="72">
        <v>1.1000000000000001</v>
      </c>
      <c r="F17" s="69">
        <v>70</v>
      </c>
      <c r="G17" s="69">
        <v>75</v>
      </c>
      <c r="H17" s="69">
        <v>81.400000000000006</v>
      </c>
      <c r="I17" s="69">
        <v>84.1</v>
      </c>
      <c r="J17" s="70">
        <v>87.2</v>
      </c>
      <c r="K17" s="98">
        <v>75</v>
      </c>
      <c r="L17" s="99">
        <v>79.599999999999994</v>
      </c>
      <c r="M17" s="99">
        <v>82.7</v>
      </c>
      <c r="N17" s="100">
        <v>85.2</v>
      </c>
    </row>
    <row r="18" spans="1:14" ht="13.35" customHeight="1" x14ac:dyDescent="0.2">
      <c r="E18" s="72">
        <v>1.5</v>
      </c>
      <c r="F18" s="69">
        <v>72.599999999999994</v>
      </c>
      <c r="G18" s="69">
        <v>77.2</v>
      </c>
      <c r="H18" s="69">
        <v>82.8</v>
      </c>
      <c r="I18" s="69">
        <v>85.3</v>
      </c>
      <c r="J18" s="70">
        <v>88.2</v>
      </c>
      <c r="K18" s="98">
        <v>77.2</v>
      </c>
      <c r="L18" s="99">
        <v>81.3</v>
      </c>
      <c r="M18" s="99">
        <v>84.2</v>
      </c>
      <c r="N18" s="100">
        <v>86.5</v>
      </c>
    </row>
    <row r="19" spans="1:14" ht="13.35" customHeight="1" x14ac:dyDescent="0.2">
      <c r="A19" s="55" t="s">
        <v>141</v>
      </c>
      <c r="E19" s="72">
        <v>2.2000000000000002</v>
      </c>
      <c r="F19" s="69">
        <v>75.599999999999994</v>
      </c>
      <c r="G19" s="69">
        <v>79.7</v>
      </c>
      <c r="H19" s="69">
        <v>84.3</v>
      </c>
      <c r="I19" s="69">
        <v>86.7</v>
      </c>
      <c r="J19" s="70">
        <v>89.5</v>
      </c>
      <c r="K19" s="98">
        <v>79.7</v>
      </c>
      <c r="L19" s="99">
        <v>83.2</v>
      </c>
      <c r="M19" s="99">
        <v>85.9</v>
      </c>
      <c r="N19" s="100">
        <v>88</v>
      </c>
    </row>
    <row r="20" spans="1:14" ht="13.35" customHeight="1" x14ac:dyDescent="0.2">
      <c r="E20" s="72">
        <v>3</v>
      </c>
      <c r="F20" s="69">
        <v>77.8</v>
      </c>
      <c r="G20" s="69">
        <v>81.5</v>
      </c>
      <c r="H20" s="69">
        <v>85.5</v>
      </c>
      <c r="I20" s="69">
        <v>87.7</v>
      </c>
      <c r="J20" s="70">
        <v>90.4</v>
      </c>
      <c r="K20" s="98">
        <v>81.5</v>
      </c>
      <c r="L20" s="99">
        <v>84.6</v>
      </c>
      <c r="M20" s="99">
        <v>87.1</v>
      </c>
      <c r="N20" s="100">
        <v>89.1</v>
      </c>
    </row>
    <row r="21" spans="1:14" ht="13.35" customHeight="1" x14ac:dyDescent="0.2">
      <c r="A21" s="35"/>
      <c r="E21" s="72">
        <v>4</v>
      </c>
      <c r="F21" s="69">
        <v>79.7</v>
      </c>
      <c r="G21" s="69">
        <v>83.1</v>
      </c>
      <c r="H21" s="69">
        <v>86.6</v>
      </c>
      <c r="I21" s="69">
        <v>88.6</v>
      </c>
      <c r="J21" s="70">
        <v>91.1</v>
      </c>
      <c r="K21" s="98">
        <v>83.1</v>
      </c>
      <c r="L21" s="99">
        <v>85.8</v>
      </c>
      <c r="M21" s="99">
        <v>88.1</v>
      </c>
      <c r="N21" s="100">
        <v>90</v>
      </c>
    </row>
    <row r="22" spans="1:14" ht="13.35" customHeight="1" x14ac:dyDescent="0.2">
      <c r="D22" s="5"/>
      <c r="E22" s="72">
        <v>5.5</v>
      </c>
      <c r="F22" s="69">
        <v>81.599999999999994</v>
      </c>
      <c r="G22" s="69">
        <v>84.7</v>
      </c>
      <c r="H22" s="69">
        <v>87.7</v>
      </c>
      <c r="I22" s="69">
        <v>89.6</v>
      </c>
      <c r="J22" s="70">
        <v>91.9</v>
      </c>
      <c r="K22" s="98">
        <v>84.7</v>
      </c>
      <c r="L22" s="99">
        <v>87</v>
      </c>
      <c r="M22" s="99">
        <v>89.2</v>
      </c>
      <c r="N22" s="100">
        <v>90.9</v>
      </c>
    </row>
    <row r="23" spans="1:14" ht="13.35" customHeight="1" x14ac:dyDescent="0.2">
      <c r="E23" s="72">
        <v>7.5</v>
      </c>
      <c r="F23" s="69">
        <v>83.2</v>
      </c>
      <c r="G23" s="69">
        <v>86</v>
      </c>
      <c r="H23" s="69">
        <v>88.7</v>
      </c>
      <c r="I23" s="69">
        <v>90.4</v>
      </c>
      <c r="J23" s="70">
        <v>92.6</v>
      </c>
      <c r="K23" s="98">
        <v>86</v>
      </c>
      <c r="L23" s="99">
        <v>88.1</v>
      </c>
      <c r="M23" s="99">
        <v>90.1</v>
      </c>
      <c r="N23" s="100">
        <v>91.7</v>
      </c>
    </row>
    <row r="24" spans="1:14" ht="13.35" customHeight="1" x14ac:dyDescent="0.2">
      <c r="E24" s="73">
        <v>11</v>
      </c>
      <c r="F24" s="69">
        <v>85.1</v>
      </c>
      <c r="G24" s="69">
        <v>87.6</v>
      </c>
      <c r="H24" s="69">
        <v>89.8</v>
      </c>
      <c r="I24" s="69">
        <v>91.4</v>
      </c>
      <c r="J24" s="70">
        <v>93.3</v>
      </c>
      <c r="K24" s="98">
        <v>87.6</v>
      </c>
      <c r="L24" s="99">
        <v>89.4</v>
      </c>
      <c r="M24" s="99">
        <v>91.2</v>
      </c>
      <c r="N24" s="100">
        <v>92.6</v>
      </c>
    </row>
    <row r="25" spans="1:14" ht="13.35" customHeight="1" x14ac:dyDescent="0.2">
      <c r="E25" s="73">
        <v>15</v>
      </c>
      <c r="F25" s="69">
        <v>86.4</v>
      </c>
      <c r="G25" s="69">
        <v>88.7</v>
      </c>
      <c r="H25" s="69">
        <v>90.6</v>
      </c>
      <c r="I25" s="69">
        <v>92.1</v>
      </c>
      <c r="J25" s="70">
        <v>93.9</v>
      </c>
      <c r="K25" s="98">
        <v>88.7</v>
      </c>
      <c r="L25" s="99">
        <v>90.3</v>
      </c>
      <c r="M25" s="99">
        <v>91.9</v>
      </c>
      <c r="N25" s="100">
        <v>93.3</v>
      </c>
    </row>
    <row r="26" spans="1:14" ht="13.35" customHeight="1" x14ac:dyDescent="0.2">
      <c r="E26" s="73">
        <v>18.5</v>
      </c>
      <c r="F26" s="69">
        <v>87.2</v>
      </c>
      <c r="G26" s="69">
        <v>89.3</v>
      </c>
      <c r="H26" s="69">
        <v>91.2</v>
      </c>
      <c r="I26" s="69">
        <v>92.6</v>
      </c>
      <c r="J26" s="70">
        <v>94.2</v>
      </c>
      <c r="K26" s="98">
        <v>89.3</v>
      </c>
      <c r="L26" s="99">
        <v>90.9</v>
      </c>
      <c r="M26" s="99">
        <v>92.4</v>
      </c>
      <c r="N26" s="100">
        <v>93.7</v>
      </c>
    </row>
    <row r="27" spans="1:14" ht="13.35" customHeight="1" x14ac:dyDescent="0.2">
      <c r="E27" s="74">
        <v>22</v>
      </c>
      <c r="F27" s="69">
        <v>87.9</v>
      </c>
      <c r="G27" s="69">
        <v>89.9</v>
      </c>
      <c r="H27" s="69">
        <v>91.6</v>
      </c>
      <c r="I27" s="69">
        <v>93</v>
      </c>
      <c r="J27" s="70">
        <v>94.5</v>
      </c>
      <c r="K27" s="98">
        <v>89.9</v>
      </c>
      <c r="L27" s="99">
        <v>91.3</v>
      </c>
      <c r="M27" s="99">
        <v>92.7</v>
      </c>
      <c r="N27" s="100">
        <v>94</v>
      </c>
    </row>
    <row r="28" spans="1:14" ht="13.35" customHeight="1" x14ac:dyDescent="0.2">
      <c r="E28" s="74">
        <v>30</v>
      </c>
      <c r="F28" s="69">
        <v>88.8</v>
      </c>
      <c r="G28" s="69">
        <v>90.7</v>
      </c>
      <c r="H28" s="69">
        <v>92.3</v>
      </c>
      <c r="I28" s="69">
        <v>93.6</v>
      </c>
      <c r="J28" s="70">
        <v>94.9</v>
      </c>
      <c r="K28" s="98">
        <v>90.7</v>
      </c>
      <c r="L28" s="99">
        <v>92</v>
      </c>
      <c r="M28" s="99">
        <v>93.3</v>
      </c>
      <c r="N28" s="100">
        <v>94.5</v>
      </c>
    </row>
    <row r="29" spans="1:14" ht="13.35" customHeight="1" x14ac:dyDescent="0.2">
      <c r="E29" s="74">
        <v>37</v>
      </c>
      <c r="F29" s="69">
        <v>89.4</v>
      </c>
      <c r="G29" s="69">
        <v>91.2</v>
      </c>
      <c r="H29" s="69">
        <v>92.7</v>
      </c>
      <c r="I29" s="69">
        <v>93.9</v>
      </c>
      <c r="J29" s="70">
        <v>95.2</v>
      </c>
      <c r="K29" s="98">
        <v>91.2</v>
      </c>
      <c r="L29" s="99">
        <v>92.5</v>
      </c>
      <c r="M29" s="99">
        <v>93.7</v>
      </c>
      <c r="N29" s="100">
        <v>94.8</v>
      </c>
    </row>
    <row r="30" spans="1:14" ht="13.35" customHeight="1" x14ac:dyDescent="0.2">
      <c r="E30" s="74">
        <v>45</v>
      </c>
      <c r="F30" s="69">
        <v>90</v>
      </c>
      <c r="G30" s="69">
        <v>91.7</v>
      </c>
      <c r="H30" s="69">
        <v>93.1</v>
      </c>
      <c r="I30" s="69">
        <v>94.2</v>
      </c>
      <c r="J30" s="70">
        <v>95.4</v>
      </c>
      <c r="K30" s="98">
        <v>91.7</v>
      </c>
      <c r="L30" s="99">
        <v>92.9</v>
      </c>
      <c r="M30" s="99">
        <v>94</v>
      </c>
      <c r="N30" s="100">
        <v>95</v>
      </c>
    </row>
    <row r="31" spans="1:14" ht="13.35" customHeight="1" x14ac:dyDescent="0.2">
      <c r="E31" s="74">
        <v>55</v>
      </c>
      <c r="F31" s="69">
        <v>90.5</v>
      </c>
      <c r="G31" s="69">
        <v>92.1</v>
      </c>
      <c r="H31" s="69">
        <v>93.5</v>
      </c>
      <c r="I31" s="69">
        <v>94.6</v>
      </c>
      <c r="J31" s="70">
        <v>95.7</v>
      </c>
      <c r="K31" s="98">
        <v>92.1</v>
      </c>
      <c r="L31" s="99">
        <v>93.2</v>
      </c>
      <c r="M31" s="99">
        <v>94.3</v>
      </c>
      <c r="N31" s="100">
        <v>95.3</v>
      </c>
    </row>
    <row r="32" spans="1:14" ht="13.35" customHeight="1" x14ac:dyDescent="0.2">
      <c r="E32" s="74">
        <v>75</v>
      </c>
      <c r="F32" s="69">
        <v>91.2</v>
      </c>
      <c r="G32" s="69">
        <v>92.7</v>
      </c>
      <c r="H32" s="69">
        <v>94</v>
      </c>
      <c r="I32" s="69">
        <v>95</v>
      </c>
      <c r="J32" s="70">
        <v>96</v>
      </c>
      <c r="K32" s="98">
        <v>92.7</v>
      </c>
      <c r="L32" s="99">
        <v>93.8</v>
      </c>
      <c r="M32" s="99">
        <v>94.7</v>
      </c>
      <c r="N32" s="100">
        <v>95.6</v>
      </c>
    </row>
    <row r="33" spans="1:14" ht="13.35" customHeight="1" x14ac:dyDescent="0.2">
      <c r="D33" s="5"/>
      <c r="E33" s="74">
        <v>90</v>
      </c>
      <c r="F33" s="69">
        <v>91.6</v>
      </c>
      <c r="G33" s="69">
        <v>93</v>
      </c>
      <c r="H33" s="69">
        <v>94.2</v>
      </c>
      <c r="I33" s="69">
        <v>95.2</v>
      </c>
      <c r="J33" s="70">
        <v>96.1</v>
      </c>
      <c r="K33" s="98">
        <v>93</v>
      </c>
      <c r="L33" s="99">
        <v>94.1</v>
      </c>
      <c r="M33" s="99">
        <v>95</v>
      </c>
      <c r="N33" s="100">
        <v>95.8</v>
      </c>
    </row>
    <row r="34" spans="1:14" ht="13.35" customHeight="1" x14ac:dyDescent="0.2">
      <c r="E34" s="74">
        <v>110</v>
      </c>
      <c r="F34" s="69">
        <v>92</v>
      </c>
      <c r="G34" s="69">
        <v>93.3</v>
      </c>
      <c r="H34" s="69">
        <v>94.5</v>
      </c>
      <c r="I34" s="69">
        <v>95.4</v>
      </c>
      <c r="J34" s="70">
        <v>96.3</v>
      </c>
      <c r="K34" s="98">
        <v>93.3</v>
      </c>
      <c r="L34" s="99">
        <v>94.3</v>
      </c>
      <c r="M34" s="99">
        <v>95.2</v>
      </c>
      <c r="N34" s="100">
        <v>96</v>
      </c>
    </row>
    <row r="35" spans="1:14" ht="13.35" customHeight="1" x14ac:dyDescent="0.2">
      <c r="E35" s="74">
        <v>132</v>
      </c>
      <c r="F35" s="69">
        <v>92.2</v>
      </c>
      <c r="G35" s="69">
        <v>93.5</v>
      </c>
      <c r="H35" s="69">
        <v>94.7</v>
      </c>
      <c r="I35" s="69">
        <v>95.6</v>
      </c>
      <c r="J35" s="70">
        <v>96.4</v>
      </c>
      <c r="K35" s="98">
        <v>93.5</v>
      </c>
      <c r="L35" s="99">
        <v>94.6</v>
      </c>
      <c r="M35" s="99">
        <v>95.4</v>
      </c>
      <c r="N35" s="100">
        <v>96.2</v>
      </c>
    </row>
    <row r="36" spans="1:14" ht="13.35" customHeight="1" x14ac:dyDescent="0.2">
      <c r="E36" s="74">
        <v>160</v>
      </c>
      <c r="F36" s="69">
        <v>92.6</v>
      </c>
      <c r="G36" s="69">
        <v>93.8</v>
      </c>
      <c r="H36" s="69">
        <v>94.9</v>
      </c>
      <c r="I36" s="69">
        <v>95.8</v>
      </c>
      <c r="J36" s="70">
        <v>96.6</v>
      </c>
      <c r="K36" s="98">
        <v>93.8</v>
      </c>
      <c r="L36" s="99">
        <v>94.8</v>
      </c>
      <c r="M36" s="99">
        <v>95.6</v>
      </c>
      <c r="N36" s="100">
        <v>96.3</v>
      </c>
    </row>
    <row r="37" spans="1:14" ht="13.35" customHeight="1" thickBot="1" x14ac:dyDescent="0.25">
      <c r="E37" s="75" t="s">
        <v>17</v>
      </c>
      <c r="F37" s="76">
        <v>92.8</v>
      </c>
      <c r="G37" s="76">
        <v>94</v>
      </c>
      <c r="H37" s="76">
        <v>95.1</v>
      </c>
      <c r="I37" s="76">
        <v>96</v>
      </c>
      <c r="J37" s="77">
        <v>96.7</v>
      </c>
      <c r="K37" s="101">
        <v>94</v>
      </c>
      <c r="L37" s="102">
        <v>95</v>
      </c>
      <c r="M37" s="102">
        <v>95.8</v>
      </c>
      <c r="N37" s="103">
        <v>96.5</v>
      </c>
    </row>
    <row r="38" spans="1:14" ht="13.35" customHeight="1" x14ac:dyDescent="0.2">
      <c r="A38" s="55" t="s">
        <v>142</v>
      </c>
      <c r="K38" s="96"/>
    </row>
    <row r="39" spans="1:14" ht="13.35" customHeight="1" x14ac:dyDescent="0.2">
      <c r="K39" s="96"/>
    </row>
    <row r="40" spans="1:14" ht="13.35" customHeight="1" x14ac:dyDescent="0.2">
      <c r="K40" s="96"/>
    </row>
    <row r="41" spans="1:14" ht="13.35" customHeight="1" x14ac:dyDescent="0.2">
      <c r="D41" s="5"/>
      <c r="E41" s="84" t="s">
        <v>147</v>
      </c>
      <c r="K41" s="96"/>
    </row>
    <row r="42" spans="1:14" ht="13.35" customHeight="1" x14ac:dyDescent="0.2">
      <c r="E42" t="s">
        <v>148</v>
      </c>
      <c r="K42" s="96"/>
    </row>
    <row r="43" spans="1:14" ht="13.35" customHeight="1" x14ac:dyDescent="0.2">
      <c r="K43" s="96"/>
    </row>
    <row r="44" spans="1:14" ht="13.35" customHeight="1" x14ac:dyDescent="0.2">
      <c r="E44" s="111" t="s">
        <v>94</v>
      </c>
      <c r="F44" s="112" t="s">
        <v>146</v>
      </c>
    </row>
    <row r="45" spans="1:14" ht="13.35" customHeight="1" x14ac:dyDescent="0.2">
      <c r="E45" s="114" t="s">
        <v>91</v>
      </c>
      <c r="F45" s="115"/>
      <c r="K45" s="5" t="s">
        <v>149</v>
      </c>
      <c r="L45" s="6"/>
    </row>
    <row r="46" spans="1:14" ht="13.35" customHeight="1" x14ac:dyDescent="0.2">
      <c r="D46" s="163"/>
      <c r="E46" s="104">
        <v>1500</v>
      </c>
      <c r="F46" s="105">
        <v>1</v>
      </c>
      <c r="K46" s="6">
        <v>1450</v>
      </c>
      <c r="L46" s="9">
        <v>1</v>
      </c>
    </row>
    <row r="47" spans="1:14" ht="13.35" customHeight="1" x14ac:dyDescent="0.2">
      <c r="E47" s="109">
        <v>1000</v>
      </c>
      <c r="F47" s="110">
        <v>0.67</v>
      </c>
      <c r="K47" s="6">
        <v>2900</v>
      </c>
      <c r="L47" s="9">
        <v>0.97</v>
      </c>
    </row>
    <row r="48" spans="1:14" ht="13.35" customHeight="1" x14ac:dyDescent="0.2">
      <c r="E48" s="106" t="s">
        <v>92</v>
      </c>
      <c r="F48" s="107"/>
      <c r="K48" s="6">
        <v>975</v>
      </c>
      <c r="L48" s="9">
        <v>0.94</v>
      </c>
    </row>
    <row r="49" spans="1:12" ht="13.35" customHeight="1" x14ac:dyDescent="0.2">
      <c r="D49" s="163"/>
      <c r="E49" s="106">
        <v>3000</v>
      </c>
      <c r="F49" s="108">
        <v>1</v>
      </c>
      <c r="K49" s="12" t="s">
        <v>95</v>
      </c>
    </row>
    <row r="50" spans="1:12" ht="13.35" customHeight="1" x14ac:dyDescent="0.2">
      <c r="D50" s="18"/>
      <c r="E50" s="106">
        <v>1500</v>
      </c>
      <c r="F50" s="108">
        <v>0.5</v>
      </c>
      <c r="L50" s="5"/>
    </row>
    <row r="51" spans="1:12" ht="13.35" customHeight="1" x14ac:dyDescent="0.2">
      <c r="D51" s="18"/>
      <c r="E51" s="114" t="s">
        <v>93</v>
      </c>
      <c r="F51" s="115"/>
      <c r="G51" s="80"/>
      <c r="H51" s="80"/>
      <c r="I51" s="80"/>
      <c r="J51" s="80"/>
      <c r="K51" s="80"/>
    </row>
    <row r="52" spans="1:12" ht="13.35" customHeight="1" x14ac:dyDescent="0.2">
      <c r="D52" s="161"/>
      <c r="E52" s="104">
        <v>1500</v>
      </c>
      <c r="F52" s="105">
        <v>1</v>
      </c>
      <c r="G52" s="80"/>
      <c r="H52" s="80"/>
      <c r="I52" s="80"/>
      <c r="J52" s="80"/>
      <c r="K52" s="80"/>
    </row>
    <row r="53" spans="1:12" ht="13.35" customHeight="1" x14ac:dyDescent="0.2">
      <c r="D53" s="18"/>
      <c r="E53" s="104">
        <v>1000</v>
      </c>
      <c r="F53" s="105">
        <v>0.67</v>
      </c>
      <c r="G53" s="80"/>
      <c r="H53" s="80"/>
      <c r="I53" s="80"/>
      <c r="J53" s="80"/>
      <c r="K53" s="80"/>
    </row>
    <row r="54" spans="1:12" ht="13.35" customHeight="1" x14ac:dyDescent="0.2">
      <c r="D54" s="18"/>
      <c r="E54" s="109">
        <v>750</v>
      </c>
      <c r="F54" s="110">
        <v>0.5</v>
      </c>
      <c r="G54" s="80"/>
      <c r="H54" s="80"/>
      <c r="I54" s="80"/>
      <c r="J54" s="80"/>
      <c r="K54" s="80"/>
    </row>
    <row r="55" spans="1:12" ht="13.35" customHeight="1" x14ac:dyDescent="0.2">
      <c r="D55" s="18"/>
      <c r="F55" s="80"/>
      <c r="G55" s="80"/>
      <c r="H55" s="80"/>
      <c r="I55" s="80"/>
      <c r="J55" s="80"/>
      <c r="K55" s="80"/>
    </row>
    <row r="56" spans="1:12" ht="13.35" customHeight="1" x14ac:dyDescent="0.2">
      <c r="D56" s="18"/>
      <c r="F56" s="80"/>
      <c r="G56" s="80"/>
      <c r="H56" s="80"/>
      <c r="I56" s="80"/>
      <c r="J56" s="80"/>
      <c r="K56" s="80"/>
    </row>
    <row r="57" spans="1:12" ht="13.35" customHeight="1" x14ac:dyDescent="0.2">
      <c r="A57" s="55" t="s">
        <v>89</v>
      </c>
      <c r="B57" s="55"/>
      <c r="C57" s="55"/>
      <c r="D57" s="18"/>
      <c r="F57" s="80"/>
      <c r="G57" s="80"/>
      <c r="H57" s="80"/>
      <c r="I57" s="80"/>
      <c r="J57" s="80"/>
      <c r="K57" s="80"/>
    </row>
    <row r="58" spans="1:12" ht="13.35" customHeight="1" x14ac:dyDescent="0.2">
      <c r="D58" s="18"/>
      <c r="F58" s="80"/>
      <c r="G58" s="80"/>
      <c r="H58" s="80"/>
      <c r="I58" s="80"/>
      <c r="J58" s="80"/>
      <c r="K58" s="80"/>
    </row>
    <row r="59" spans="1:12" ht="13.35" customHeight="1" x14ac:dyDescent="0.2">
      <c r="D59" s="18"/>
      <c r="G59" s="80"/>
    </row>
    <row r="60" spans="1:12" ht="13.35" customHeight="1" x14ac:dyDescent="0.2">
      <c r="D60" s="161"/>
    </row>
    <row r="61" spans="1:12" ht="13.35" customHeight="1" x14ac:dyDescent="0.2">
      <c r="D61" s="18"/>
    </row>
    <row r="62" spans="1:12" ht="13.35" customHeight="1" x14ac:dyDescent="0.2">
      <c r="D62" s="18"/>
    </row>
    <row r="63" spans="1:12" ht="13.35" customHeight="1" x14ac:dyDescent="0.2">
      <c r="D63" s="18"/>
    </row>
    <row r="64" spans="1:12" ht="13.35" customHeight="1" x14ac:dyDescent="0.2"/>
    <row r="65" spans="1:1" ht="13.35" customHeight="1" x14ac:dyDescent="0.2"/>
    <row r="66" spans="1:1" ht="13.35" customHeight="1" x14ac:dyDescent="0.2"/>
    <row r="67" spans="1:1" ht="13.35" customHeight="1" x14ac:dyDescent="0.2"/>
    <row r="68" spans="1:1" ht="13.35" customHeight="1" x14ac:dyDescent="0.2"/>
    <row r="69" spans="1:1" ht="13.35" customHeight="1" x14ac:dyDescent="0.2"/>
    <row r="70" spans="1:1" ht="13.35" customHeight="1" x14ac:dyDescent="0.2"/>
    <row r="71" spans="1:1" ht="13.35" customHeight="1" x14ac:dyDescent="0.2"/>
    <row r="72" spans="1:1" ht="13.35" customHeight="1" x14ac:dyDescent="0.2"/>
    <row r="73" spans="1:1" ht="13.35" customHeight="1" x14ac:dyDescent="0.2"/>
    <row r="74" spans="1:1" ht="13.35" customHeight="1" x14ac:dyDescent="0.2"/>
    <row r="75" spans="1:1" ht="13.35" customHeight="1" x14ac:dyDescent="0.2"/>
    <row r="76" spans="1:1" ht="13.35" customHeight="1" x14ac:dyDescent="0.2"/>
    <row r="77" spans="1:1" ht="13.35" customHeight="1" x14ac:dyDescent="0.2"/>
    <row r="78" spans="1:1" ht="13.35" customHeight="1" x14ac:dyDescent="0.2"/>
    <row r="79" spans="1:1" ht="13.35" customHeight="1" x14ac:dyDescent="0.2">
      <c r="A79" s="55"/>
    </row>
    <row r="80" spans="1:1" ht="13.35" customHeight="1" x14ac:dyDescent="0.2"/>
    <row r="81" spans="1:1" s="8" customFormat="1" ht="13.35" customHeight="1" x14ac:dyDescent="0.2"/>
    <row r="82" spans="1:1" ht="13.35" customHeight="1" x14ac:dyDescent="0.2"/>
    <row r="83" spans="1:1" ht="13.35" customHeight="1" x14ac:dyDescent="0.2"/>
    <row r="84" spans="1:1" ht="13.35" customHeight="1" x14ac:dyDescent="0.2"/>
    <row r="85" spans="1:1" ht="13.35" customHeight="1" x14ac:dyDescent="0.2"/>
    <row r="86" spans="1:1" ht="13.35" customHeight="1" x14ac:dyDescent="0.2"/>
    <row r="87" spans="1:1" ht="13.35" customHeight="1" x14ac:dyDescent="0.2"/>
    <row r="88" spans="1:1" ht="13.35" customHeight="1" x14ac:dyDescent="0.2"/>
    <row r="89" spans="1:1" ht="13.35" customHeight="1" x14ac:dyDescent="0.2"/>
    <row r="90" spans="1:1" ht="13.35" customHeight="1" x14ac:dyDescent="0.2"/>
    <row r="91" spans="1:1" ht="13.35" customHeight="1" x14ac:dyDescent="0.2"/>
    <row r="92" spans="1:1" ht="13.35" customHeight="1" x14ac:dyDescent="0.2"/>
    <row r="93" spans="1:1" ht="13.35" customHeight="1" x14ac:dyDescent="0.2">
      <c r="A93" s="20"/>
    </row>
    <row r="94" spans="1:1" ht="13.35" customHeight="1" x14ac:dyDescent="0.2"/>
    <row r="95" spans="1:1" ht="13.35" customHeight="1" x14ac:dyDescent="0.2"/>
    <row r="96" spans="1:1" ht="13.35" customHeight="1" x14ac:dyDescent="0.2"/>
    <row r="97" spans="1:1" ht="13.35" customHeight="1" x14ac:dyDescent="0.2"/>
    <row r="98" spans="1:1" ht="13.35" customHeight="1" x14ac:dyDescent="0.2"/>
    <row r="99" spans="1:1" ht="13.35" customHeight="1" x14ac:dyDescent="0.2"/>
    <row r="100" spans="1:1" ht="13.35" customHeight="1" x14ac:dyDescent="0.2"/>
    <row r="101" spans="1:1" ht="13.35" customHeight="1" x14ac:dyDescent="0.2"/>
    <row r="102" spans="1:1" ht="13.35" customHeight="1" x14ac:dyDescent="0.2"/>
    <row r="103" spans="1:1" ht="13.35" customHeight="1" x14ac:dyDescent="0.2"/>
    <row r="104" spans="1:1" ht="13.35" customHeight="1" x14ac:dyDescent="0.2"/>
    <row r="105" spans="1:1" ht="13.35" customHeight="1" x14ac:dyDescent="0.2"/>
    <row r="106" spans="1:1" ht="13.35" customHeight="1" x14ac:dyDescent="0.2"/>
    <row r="107" spans="1:1" ht="13.35" customHeight="1" x14ac:dyDescent="0.2"/>
    <row r="108" spans="1:1" ht="13.35" customHeight="1" x14ac:dyDescent="0.2"/>
    <row r="109" spans="1:1" ht="13.35" customHeight="1" x14ac:dyDescent="0.2"/>
    <row r="110" spans="1:1" ht="13.35" customHeight="1" x14ac:dyDescent="0.2"/>
    <row r="111" spans="1:1" ht="13.35" customHeight="1" x14ac:dyDescent="0.2"/>
    <row r="112" spans="1:1" ht="13.35" customHeight="1" x14ac:dyDescent="0.2">
      <c r="A112" s="24"/>
    </row>
    <row r="113" spans="1:7" ht="13.35" customHeight="1" x14ac:dyDescent="0.2">
      <c r="A113" s="24"/>
    </row>
    <row r="114" spans="1:7" ht="13.35" customHeight="1" x14ac:dyDescent="0.2">
      <c r="A114" s="24"/>
    </row>
    <row r="115" spans="1:7" ht="13.35" customHeight="1" x14ac:dyDescent="0.2">
      <c r="A115" s="24"/>
    </row>
    <row r="116" spans="1:7" ht="13.35" customHeight="1" x14ac:dyDescent="0.2">
      <c r="A116" s="24"/>
    </row>
    <row r="117" spans="1:7" ht="13.35" customHeight="1" x14ac:dyDescent="0.2">
      <c r="A117" s="24"/>
    </row>
    <row r="118" spans="1:7" ht="13.35" customHeight="1" x14ac:dyDescent="0.2">
      <c r="A118" s="24"/>
    </row>
    <row r="119" spans="1:7" ht="13.35" customHeight="1" x14ac:dyDescent="0.2">
      <c r="A119" s="24"/>
      <c r="C119" s="24" t="s">
        <v>6</v>
      </c>
      <c r="D119" s="21">
        <v>2.8</v>
      </c>
    </row>
    <row r="120" spans="1:7" ht="13.35" customHeight="1" x14ac:dyDescent="0.2">
      <c r="A120" s="28"/>
      <c r="B120" s="24"/>
      <c r="C120" s="24" t="s">
        <v>8</v>
      </c>
      <c r="D120" s="25">
        <v>0.04</v>
      </c>
    </row>
    <row r="121" spans="1:7" ht="13.35" customHeight="1" x14ac:dyDescent="0.2"/>
    <row r="122" spans="1:7" ht="13.35" customHeight="1" x14ac:dyDescent="0.2"/>
    <row r="123" spans="1:7" ht="13.35" customHeight="1" x14ac:dyDescent="0.2"/>
    <row r="124" spans="1:7" ht="13.35" customHeight="1" x14ac:dyDescent="0.2">
      <c r="G124" s="5"/>
    </row>
    <row r="125" spans="1:7" ht="13.35" customHeight="1" x14ac:dyDescent="0.2">
      <c r="D125" s="5"/>
    </row>
    <row r="126" spans="1:7" ht="13.35" customHeight="1" x14ac:dyDescent="0.2">
      <c r="D126" s="5"/>
    </row>
    <row r="127" spans="1:7" ht="13.35" customHeight="1" x14ac:dyDescent="0.2">
      <c r="D127" s="5"/>
    </row>
    <row r="128" spans="1:7" ht="13.35" customHeight="1" x14ac:dyDescent="0.2">
      <c r="D128" s="5"/>
    </row>
    <row r="129" spans="1:4" ht="13.35" customHeight="1" x14ac:dyDescent="0.2">
      <c r="D129" s="5"/>
    </row>
    <row r="130" spans="1:4" ht="13.35" customHeight="1" x14ac:dyDescent="0.2">
      <c r="D130" s="5"/>
    </row>
    <row r="131" spans="1:4" ht="13.35" customHeight="1" x14ac:dyDescent="0.2"/>
    <row r="132" spans="1:4" ht="13.35" customHeight="1" x14ac:dyDescent="0.2"/>
    <row r="133" spans="1:4" ht="13.35" customHeight="1" x14ac:dyDescent="0.2">
      <c r="A133" s="3"/>
    </row>
    <row r="134" spans="1:4" ht="13.35" customHeight="1" x14ac:dyDescent="0.2">
      <c r="A134" s="3"/>
    </row>
    <row r="135" spans="1:4" ht="13.35" customHeight="1" x14ac:dyDescent="0.2">
      <c r="A135" s="3"/>
    </row>
    <row r="136" spans="1:4" ht="13.35" customHeight="1" x14ac:dyDescent="0.2">
      <c r="A136" s="3"/>
    </row>
    <row r="137" spans="1:4" x14ac:dyDescent="0.2">
      <c r="A137" s="3"/>
    </row>
    <row r="138" spans="1:4" x14ac:dyDescent="0.2">
      <c r="A138" s="3"/>
    </row>
    <row r="139" spans="1:4" x14ac:dyDescent="0.2">
      <c r="A139" s="3"/>
    </row>
    <row r="140" spans="1:4" x14ac:dyDescent="0.2">
      <c r="A140" s="3"/>
    </row>
    <row r="141" spans="1:4" x14ac:dyDescent="0.2">
      <c r="A141" s="3"/>
    </row>
    <row r="142" spans="1:4" x14ac:dyDescent="0.2">
      <c r="A142" s="3"/>
    </row>
    <row r="143" spans="1:4" x14ac:dyDescent="0.2">
      <c r="A143" s="3"/>
    </row>
  </sheetData>
  <mergeCells count="2">
    <mergeCell ref="F8:J8"/>
    <mergeCell ref="K8:N8"/>
  </mergeCells>
  <conditionalFormatting sqref="E24:E37">
    <cfRule type="cellIs" dxfId="0" priority="2" operator="between">
      <formula>$D$42</formula>
      <formula>$H$6</formula>
    </cfRule>
  </conditionalFormatting>
  <pageMargins left="0.7" right="0.7" top="0.78740157499999996" bottom="0.78740157499999996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9D6152ED-5EFA-4395-9563-C50176A0D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7D509E-6869-4F0D-AC5D-F32AFA9C4C59}"/>
</file>

<file path=customXml/itemProps3.xml><?xml version="1.0" encoding="utf-8"?>
<ds:datastoreItem xmlns:ds="http://schemas.openxmlformats.org/officeDocument/2006/customXml" ds:itemID="{4B3B4064-5938-482F-8FA5-C342A2949B9A}">
  <ds:schemaRefs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b755f2c3-33a2-4fca-a5b9-4b2ee20ca95c"/>
    <ds:schemaRef ds:uri="9d88c921-a49f-44c2-907b-93f3c7c2a012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Istruzioni_d'uso</vt:lpstr>
      <vt:lpstr>Strumento_di_calcolo</vt:lpstr>
      <vt:lpstr>esempio_di_calcolo</vt:lpstr>
      <vt:lpstr>Tabelle_e_diagrammi_ausiliari</vt:lpstr>
      <vt:lpstr>Tabelle_e_diagrammi_ausiliari!polpaar</vt:lpstr>
      <vt:lpstr>polpaar</vt:lpstr>
      <vt:lpstr>Strumento_di_calcolo!PuVe</vt:lpstr>
      <vt:lpstr>PuVe</vt:lpstr>
      <vt:lpstr>Tabelle_e_diagrammi_ausiliari!Venti</vt:lpstr>
      <vt:lpstr>Venti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Nipkow</dc:creator>
  <cp:lastModifiedBy>Grégoire Blanc</cp:lastModifiedBy>
  <cp:lastPrinted>2017-05-15T07:19:58Z</cp:lastPrinted>
  <dcterms:created xsi:type="dcterms:W3CDTF">2017-05-15T07:11:18Z</dcterms:created>
  <dcterms:modified xsi:type="dcterms:W3CDTF">2022-10-14T08:09:48Z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Order">
    <vt:r8>17167600</vt:r8>
  </property>
  <property fmtid="{D5CDD505-2E9C-101B-9397-08002B2CF9AE}" pid="4" name="MediaServiceImageTags">
    <vt:lpwstr/>
  </property>
</Properties>
</file>